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filterPrivacy="1" codeName="ThisWorkbook" defaultThemeVersion="124226"/>
  <xr:revisionPtr revIDLastSave="0" documentId="13_ncr:1_{9D77EE1E-C160-4097-8ADA-18619669FA87}" xr6:coauthVersionLast="41" xr6:coauthVersionMax="41" xr10:uidLastSave="{00000000-0000-0000-0000-000000000000}"/>
  <bookViews>
    <workbookView xWindow="57480" yWindow="-120" windowWidth="29040" windowHeight="15840" xr2:uid="{00000000-000D-0000-FFFF-FFFF00000000}"/>
  </bookViews>
  <sheets>
    <sheet name="Cover_Page" sheetId="38" r:id="rId1"/>
    <sheet name="Owned" sheetId="44" r:id="rId2"/>
    <sheet name="Not_Owned" sheetId="45" r:id="rId3"/>
    <sheet name="Prohibited_Rx" sheetId="41" r:id="rId4"/>
    <sheet name="Name" sheetId="46" state="hidden" r:id="rId5"/>
    <sheet name="ImpactonPremium" sheetId="37" state="hidden" r:id="rId6"/>
    <sheet name="1367.243-bI" sheetId="33" state="hidden" r:id="rId7"/>
    <sheet name="1367.243-bII" sheetId="34" state="hidden" r:id="rId8"/>
    <sheet name="Comments" sheetId="48" r:id="rId9"/>
    <sheet name="Glossary" sheetId="47" r:id="rId10"/>
  </sheets>
  <definedNames>
    <definedName name="_xlnm.Print_Area" localSheetId="7">'1367.243-bII'!$A$1:$H$25</definedName>
    <definedName name="_xlnm.Print_Area" localSheetId="8">Comments!$A$1:$H$30</definedName>
    <definedName name="_xlnm.Print_Area" localSheetId="9">Glossary!$A$1:$D$20</definedName>
    <definedName name="_xlnm.Print_Area" localSheetId="2">Not_Owned!$A$1:$N$16</definedName>
    <definedName name="_xlnm.Print_Area" localSheetId="1">Owned!$A$1:$N$16</definedName>
    <definedName name="_xlnm.Print_Area" localSheetId="3">Prohibited_Rx!$A$1:$I$90</definedName>
    <definedName name="_xlnm.Print_Titles" localSheetId="9">Glossary!$1:$1</definedName>
    <definedName name="Z_1F39768E_B2A4_4CE3_B044_C39A38A49440_.wvu.PrintArea" localSheetId="9" hidden="1">Glossary!$A$1:$D$20</definedName>
    <definedName name="Z_1F39768E_B2A4_4CE3_B044_C39A38A49440_.wvu.PrintTitles" localSheetId="9" hidden="1">Glossary!$1:$1</definedName>
    <definedName name="Z_4E36B9BD_0873_479E_AB71_44BD3041BBEE_.wvu.PrintArea" localSheetId="9" hidden="1">Glossary!$A$1:$D$20</definedName>
    <definedName name="Z_4E36B9BD_0873_479E_AB71_44BD3041BBEE_.wvu.PrintTitles" localSheetId="9" hidden="1">Glossary!$1:$1</definedName>
    <definedName name="Z_834F2425_4EDE_4590_A794_E1B115A59CE5_.wvu.PrintArea" localSheetId="9" hidden="1">Glossary!$A$1:$D$20</definedName>
    <definedName name="Z_834F2425_4EDE_4590_A794_E1B115A59CE5_.wvu.PrintTitles" localSheetId="9" hidden="1">Glossary!$1:$1</definedName>
    <definedName name="Z_C28E6C0E_2F37_49DC_880D_884DDAC74EE3_.wvu.PrintArea" localSheetId="9" hidden="1">Glossary!$A$1:$D$20</definedName>
    <definedName name="Z_C28E6C0E_2F37_49DC_880D_884DDAC74EE3_.wvu.PrintTitles" localSheetId="9" hidden="1">Glossary!$1:$1</definedName>
    <definedName name="Z_C44C7FFC_0D16_4D3A_9E25_12AEEC1DDE43_.wvu.PrintArea" localSheetId="9" hidden="1">Glossary!$A$1:$D$20</definedName>
    <definedName name="Z_C44C7FFC_0D16_4D3A_9E25_12AEEC1DDE43_.wvu.PrintTitles" localSheetId="9" hidden="1">Glossary!$1:$1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19" i="41" l="1"/>
  <c r="I20" i="41"/>
  <c r="I21" i="41"/>
  <c r="I22" i="41"/>
  <c r="I23" i="41"/>
  <c r="I24" i="41"/>
  <c r="I25" i="41"/>
  <c r="I26" i="41"/>
  <c r="I27" i="41"/>
  <c r="I28" i="41"/>
  <c r="I29" i="41"/>
  <c r="I30" i="41"/>
  <c r="I31" i="41"/>
  <c r="I32" i="41"/>
  <c r="I33" i="41"/>
  <c r="I34" i="41"/>
  <c r="I35" i="41"/>
  <c r="I36" i="41"/>
  <c r="I37" i="41"/>
  <c r="I38" i="41"/>
  <c r="I39" i="41"/>
  <c r="I40" i="41"/>
  <c r="I41" i="41"/>
  <c r="I42" i="41"/>
  <c r="I43" i="41"/>
  <c r="I44" i="41"/>
  <c r="I45" i="41"/>
  <c r="I46" i="41"/>
  <c r="I47" i="41"/>
  <c r="I48" i="41"/>
  <c r="I49" i="41"/>
  <c r="I50" i="41"/>
  <c r="I51" i="41"/>
  <c r="I52" i="41"/>
  <c r="I53" i="41"/>
  <c r="I54" i="41"/>
  <c r="I55" i="41"/>
  <c r="I56" i="41"/>
  <c r="I57" i="41"/>
  <c r="I58" i="41"/>
  <c r="I59" i="41"/>
  <c r="I60" i="41"/>
  <c r="I61" i="41"/>
  <c r="I62" i="41"/>
  <c r="I63" i="41"/>
  <c r="I64" i="41"/>
  <c r="I65" i="41"/>
  <c r="I66" i="41"/>
  <c r="I67" i="41"/>
  <c r="I68" i="41"/>
  <c r="I69" i="41"/>
  <c r="I70" i="41"/>
  <c r="I71" i="41"/>
  <c r="I72" i="41"/>
  <c r="I73" i="41"/>
  <c r="I74" i="41"/>
  <c r="I75" i="41"/>
  <c r="I76" i="41"/>
  <c r="I77" i="41"/>
  <c r="I78" i="41"/>
  <c r="I79" i="41"/>
  <c r="I80" i="41"/>
  <c r="I81" i="41"/>
  <c r="I82" i="41"/>
  <c r="I83" i="41"/>
  <c r="I84" i="41"/>
  <c r="I85" i="41"/>
  <c r="I86" i="41"/>
  <c r="I87" i="41"/>
  <c r="I88" i="41"/>
  <c r="I89" i="41"/>
  <c r="I90" i="41"/>
  <c r="I18" i="41"/>
  <c r="F19" i="41"/>
  <c r="F20" i="41"/>
  <c r="F21" i="41"/>
  <c r="F22" i="41"/>
  <c r="F23" i="41"/>
  <c r="F24" i="41"/>
  <c r="F25" i="41"/>
  <c r="F26" i="41"/>
  <c r="F27" i="41"/>
  <c r="F28" i="41"/>
  <c r="F29" i="41"/>
  <c r="F30" i="41"/>
  <c r="F31" i="41"/>
  <c r="F32" i="41"/>
  <c r="F33" i="41"/>
  <c r="F34" i="41"/>
  <c r="F35" i="41"/>
  <c r="F36" i="41"/>
  <c r="F37" i="41"/>
  <c r="F38" i="41"/>
  <c r="F39" i="41"/>
  <c r="F40" i="41"/>
  <c r="F41" i="41"/>
  <c r="F42" i="41"/>
  <c r="F43" i="41"/>
  <c r="F44" i="41"/>
  <c r="F45" i="41"/>
  <c r="F46" i="41"/>
  <c r="F47" i="41"/>
  <c r="F48" i="41"/>
  <c r="F49" i="41"/>
  <c r="F50" i="41"/>
  <c r="F51" i="41"/>
  <c r="F52" i="41"/>
  <c r="F53" i="41"/>
  <c r="F54" i="41"/>
  <c r="F55" i="41"/>
  <c r="F56" i="41"/>
  <c r="F57" i="41"/>
  <c r="F58" i="41"/>
  <c r="F59" i="41"/>
  <c r="F60" i="41"/>
  <c r="F61" i="41"/>
  <c r="F62" i="41"/>
  <c r="F63" i="41"/>
  <c r="F64" i="41"/>
  <c r="F65" i="41"/>
  <c r="F66" i="41"/>
  <c r="F67" i="41"/>
  <c r="F68" i="41"/>
  <c r="F69" i="41"/>
  <c r="F70" i="41"/>
  <c r="F71" i="41"/>
  <c r="F72" i="41"/>
  <c r="F73" i="41"/>
  <c r="F74" i="41"/>
  <c r="F75" i="41"/>
  <c r="F76" i="41"/>
  <c r="F77" i="41"/>
  <c r="F78" i="41"/>
  <c r="F79" i="41"/>
  <c r="F80" i="41"/>
  <c r="F81" i="41"/>
  <c r="F82" i="41"/>
  <c r="F83" i="41"/>
  <c r="F84" i="41"/>
  <c r="F85" i="41"/>
  <c r="F86" i="41"/>
  <c r="F87" i="41"/>
  <c r="F88" i="41"/>
  <c r="F89" i="41"/>
  <c r="F90" i="41"/>
  <c r="F18" i="41"/>
  <c r="G11" i="45" l="1"/>
  <c r="K11" i="45" s="1"/>
  <c r="G11" i="44" l="1"/>
  <c r="L11" i="44" s="1"/>
  <c r="M11" i="45" l="1"/>
  <c r="L11" i="45"/>
  <c r="N11" i="44"/>
  <c r="M11" i="44"/>
  <c r="K11" i="44"/>
  <c r="N11" i="45" l="1"/>
  <c r="G13" i="45"/>
  <c r="A5" i="48" l="1"/>
  <c r="A4" i="48"/>
  <c r="A3" i="48"/>
  <c r="A2" i="48"/>
  <c r="A1" i="48"/>
  <c r="G14" i="45" l="1"/>
  <c r="K14" i="45" s="1"/>
  <c r="M14" i="45"/>
  <c r="G15" i="45"/>
  <c r="N15" i="45" s="1"/>
  <c r="M15" i="45"/>
  <c r="G16" i="45"/>
  <c r="L16" i="45" s="1"/>
  <c r="M16" i="45"/>
  <c r="M12" i="44"/>
  <c r="M13" i="44"/>
  <c r="G16" i="44"/>
  <c r="K16" i="44" s="1"/>
  <c r="M16" i="44"/>
  <c r="G12" i="44"/>
  <c r="K12" i="44" s="1"/>
  <c r="G13" i="44"/>
  <c r="K13" i="44" s="1"/>
  <c r="N14" i="45" l="1"/>
  <c r="L16" i="44"/>
  <c r="N16" i="45"/>
  <c r="L15" i="45"/>
  <c r="L14" i="45"/>
  <c r="K16" i="45"/>
  <c r="N16" i="44"/>
  <c r="N13" i="44"/>
  <c r="L13" i="44"/>
  <c r="N12" i="44"/>
  <c r="L12" i="44"/>
  <c r="K15" i="45"/>
  <c r="A4" i="41" l="1"/>
  <c r="A5" i="41"/>
  <c r="A3" i="41"/>
  <c r="A2" i="41"/>
  <c r="M13" i="45" l="1"/>
  <c r="N13" i="45"/>
  <c r="M12" i="45"/>
  <c r="G12" i="45"/>
  <c r="K12" i="45" s="1"/>
  <c r="M14" i="44"/>
  <c r="M15" i="44"/>
  <c r="G14" i="44"/>
  <c r="L14" i="44" s="1"/>
  <c r="G15" i="44"/>
  <c r="N15" i="44" s="1"/>
  <c r="A1" i="41"/>
  <c r="K13" i="45" l="1"/>
  <c r="L12" i="45"/>
  <c r="L13" i="45"/>
  <c r="N12" i="45"/>
  <c r="K14" i="44"/>
  <c r="K15" i="44"/>
  <c r="L15" i="44"/>
  <c r="N14" i="44"/>
  <c r="A5" i="45" l="1"/>
  <c r="A4" i="45"/>
  <c r="A3" i="45"/>
  <c r="A2" i="45"/>
  <c r="A1" i="45"/>
  <c r="A5" i="44"/>
  <c r="A4" i="44"/>
  <c r="A3" i="44"/>
  <c r="A2" i="44"/>
  <c r="A1" i="44"/>
  <c r="A1" i="37" l="1"/>
  <c r="A2" i="37"/>
  <c r="A3" i="37"/>
  <c r="A5" i="37"/>
  <c r="A6" i="37"/>
  <c r="G12" i="37"/>
  <c r="C14" i="37"/>
  <c r="G16" i="37"/>
  <c r="C18" i="37"/>
  <c r="G20" i="37"/>
  <c r="A21" i="37"/>
  <c r="A22" i="37" s="1"/>
  <c r="A23" i="37" s="1"/>
  <c r="A25" i="37" s="1"/>
  <c r="G21" i="37"/>
  <c r="G22" i="37"/>
  <c r="C27" i="37"/>
  <c r="D27" i="37" s="1"/>
  <c r="A30" i="37"/>
  <c r="A31" i="37" s="1"/>
  <c r="A32" i="37" s="1"/>
  <c r="A33" i="37" s="1"/>
  <c r="A34" i="37" s="1"/>
  <c r="A35" i="37" s="1"/>
  <c r="C34" i="37"/>
  <c r="D34" i="37"/>
  <c r="B35" i="37"/>
  <c r="C10" i="34" l="1"/>
  <c r="F10" i="34" s="1"/>
  <c r="B52" i="33" l="1"/>
  <c r="B53" i="33"/>
  <c r="A49" i="33"/>
  <c r="A50" i="33" s="1"/>
  <c r="A52" i="33" s="1"/>
  <c r="A53" i="33" s="1"/>
  <c r="F44" i="33" l="1"/>
  <c r="E44" i="33"/>
  <c r="D44" i="33"/>
  <c r="F53" i="33" l="1"/>
  <c r="E53" i="33"/>
  <c r="D53" i="33"/>
  <c r="F52" i="33"/>
  <c r="E52" i="33"/>
  <c r="D52" i="33"/>
  <c r="F51" i="33"/>
  <c r="E51" i="33"/>
  <c r="D51" i="33"/>
  <c r="F50" i="33"/>
  <c r="E50" i="33"/>
  <c r="D50" i="33"/>
  <c r="B24" i="33"/>
  <c r="B22" i="33"/>
  <c r="B21" i="33"/>
  <c r="B20" i="33"/>
  <c r="B14" i="33"/>
  <c r="B12" i="33"/>
  <c r="B13" i="33"/>
  <c r="F25" i="34" l="1"/>
  <c r="G19" i="34"/>
  <c r="G18" i="34"/>
  <c r="G17" i="34"/>
  <c r="G16" i="34"/>
  <c r="G14" i="34"/>
  <c r="G13" i="34"/>
  <c r="G12" i="34"/>
  <c r="F15" i="34"/>
  <c r="C25" i="34"/>
  <c r="A23" i="34"/>
  <c r="A25" i="34" s="1"/>
  <c r="D19" i="34"/>
  <c r="D18" i="34"/>
  <c r="D17" i="34"/>
  <c r="D16" i="34"/>
  <c r="C15" i="34"/>
  <c r="C20" i="34" s="1"/>
  <c r="D14" i="34"/>
  <c r="D13" i="34"/>
  <c r="A13" i="34"/>
  <c r="A14" i="34" s="1"/>
  <c r="A15" i="34" s="1"/>
  <c r="A16" i="34" s="1"/>
  <c r="A17" i="34" s="1"/>
  <c r="A18" i="34" s="1"/>
  <c r="D12" i="34"/>
  <c r="F39" i="33"/>
  <c r="E39" i="33"/>
  <c r="D39" i="33"/>
  <c r="B39" i="33"/>
  <c r="B38" i="33"/>
  <c r="F36" i="33"/>
  <c r="E36" i="33"/>
  <c r="D36" i="33"/>
  <c r="F30" i="33"/>
  <c r="E30" i="33"/>
  <c r="D30" i="33"/>
  <c r="F29" i="33"/>
  <c r="E29" i="33"/>
  <c r="D29" i="33"/>
  <c r="C24" i="33"/>
  <c r="F23" i="33"/>
  <c r="E23" i="33"/>
  <c r="D23" i="33"/>
  <c r="C22" i="33"/>
  <c r="C21" i="33"/>
  <c r="C50" i="33" s="1"/>
  <c r="C20" i="33"/>
  <c r="I20" i="33" s="1"/>
  <c r="C16" i="33"/>
  <c r="A16" i="33"/>
  <c r="A24" i="33" s="1"/>
  <c r="A29" i="33" s="1"/>
  <c r="C14" i="33"/>
  <c r="J14" i="33" s="1"/>
  <c r="F13" i="33"/>
  <c r="F49" i="33" s="1"/>
  <c r="E13" i="33"/>
  <c r="E49" i="33" s="1"/>
  <c r="D13" i="33"/>
  <c r="F12" i="33"/>
  <c r="E12" i="33"/>
  <c r="D12" i="33"/>
  <c r="G15" i="34" l="1"/>
  <c r="J20" i="33"/>
  <c r="C44" i="33"/>
  <c r="F38" i="33"/>
  <c r="F43" i="33"/>
  <c r="D27" i="33"/>
  <c r="D43" i="33"/>
  <c r="E38" i="33"/>
  <c r="E43" i="33"/>
  <c r="J22" i="33"/>
  <c r="C51" i="33"/>
  <c r="D15" i="33"/>
  <c r="D49" i="33"/>
  <c r="H14" i="33"/>
  <c r="C30" i="33"/>
  <c r="C52" i="33"/>
  <c r="H24" i="33"/>
  <c r="C53" i="33"/>
  <c r="I14" i="33"/>
  <c r="D28" i="33"/>
  <c r="D31" i="33" s="1"/>
  <c r="D35" i="33"/>
  <c r="I24" i="33"/>
  <c r="F20" i="34"/>
  <c r="F35" i="33"/>
  <c r="H22" i="33"/>
  <c r="E27" i="33"/>
  <c r="C36" i="33"/>
  <c r="I22" i="33"/>
  <c r="C29" i="33"/>
  <c r="H20" i="33"/>
  <c r="D20" i="34"/>
  <c r="E18" i="34"/>
  <c r="E13" i="34"/>
  <c r="E12" i="34"/>
  <c r="E14" i="34"/>
  <c r="E19" i="34"/>
  <c r="E16" i="34"/>
  <c r="E20" i="34"/>
  <c r="E17" i="34"/>
  <c r="D15" i="34"/>
  <c r="E15" i="34"/>
  <c r="C12" i="33"/>
  <c r="J16" i="33"/>
  <c r="J21" i="33"/>
  <c r="E28" i="33"/>
  <c r="E31" i="33" s="1"/>
  <c r="C13" i="33"/>
  <c r="H13" i="33" s="1"/>
  <c r="E15" i="33"/>
  <c r="J24" i="33"/>
  <c r="F27" i="33"/>
  <c r="F28" i="33"/>
  <c r="F31" i="33" s="1"/>
  <c r="E35" i="33"/>
  <c r="D38" i="33"/>
  <c r="C39" i="33"/>
  <c r="F15" i="33"/>
  <c r="H16" i="33"/>
  <c r="H21" i="33"/>
  <c r="I16" i="33"/>
  <c r="I21" i="33"/>
  <c r="C23" i="33"/>
  <c r="G20" i="33" l="1"/>
  <c r="H20" i="34"/>
  <c r="H16" i="34"/>
  <c r="H12" i="34"/>
  <c r="H14" i="34"/>
  <c r="H19" i="34"/>
  <c r="H18" i="34"/>
  <c r="G20" i="34"/>
  <c r="H17" i="34"/>
  <c r="H13" i="34"/>
  <c r="H15" i="34"/>
  <c r="G14" i="33"/>
  <c r="G24" i="33"/>
  <c r="C27" i="33"/>
  <c r="C43" i="33"/>
  <c r="G22" i="33"/>
  <c r="J13" i="33"/>
  <c r="C49" i="33"/>
  <c r="I13" i="33"/>
  <c r="J12" i="33"/>
  <c r="G21" i="33"/>
  <c r="H12" i="33"/>
  <c r="G16" i="33"/>
  <c r="C38" i="33"/>
  <c r="C35" i="33"/>
  <c r="C15" i="33"/>
  <c r="C28" i="33"/>
  <c r="C31" i="33" s="1"/>
  <c r="I12" i="33"/>
  <c r="G13" i="33" l="1"/>
  <c r="G12" i="33"/>
  <c r="A7" i="34" l="1"/>
  <c r="A7" i="33"/>
  <c r="A6" i="33"/>
  <c r="A6" i="34"/>
</calcChain>
</file>

<file path=xl/sharedStrings.xml><?xml version="1.0" encoding="utf-8"?>
<sst xmlns="http://schemas.openxmlformats.org/spreadsheetml/2006/main" count="445" uniqueCount="176">
  <si>
    <t>California Department of Managed Health Care/Department of Insurance</t>
  </si>
  <si>
    <t>For Policies subject to Senate Bill No.17</t>
  </si>
  <si>
    <t xml:space="preserve">Prescription Drugs Costs Reporting Form </t>
  </si>
  <si>
    <t>Line No.</t>
  </si>
  <si>
    <t>Paid Medical Claim</t>
  </si>
  <si>
    <t>Overall Impact of Costs on Health Care Premium</t>
  </si>
  <si>
    <t xml:space="preserve">Administrative Expenses Related to Drugs </t>
  </si>
  <si>
    <t>Component of Premium</t>
  </si>
  <si>
    <t>Aggregate Prescription Drugs Information</t>
  </si>
  <si>
    <t>Total Member Months</t>
  </si>
  <si>
    <t>Pharmacy Manufacturer Rebate</t>
  </si>
  <si>
    <t>Total (= 1 + 2 + 3)</t>
  </si>
  <si>
    <t>Generic (1)</t>
  </si>
  <si>
    <t>Brand Name (2)</t>
  </si>
  <si>
    <t>Specialty (3)</t>
  </si>
  <si>
    <t>Paid Drug Claim  (= (1) Less Members Cost Share)</t>
  </si>
  <si>
    <t>Total Paid Claim ( = (2) + (3))</t>
  </si>
  <si>
    <t>Other Expenses Related to Drug Costs (e.g. Commissions, Taxes, Profit, and etc.)</t>
  </si>
  <si>
    <t>Non-Medical claims, Commissions, Taxes, Profit Excluding Prescription Drugs</t>
  </si>
  <si>
    <t>Total Health Care Premium ( = sum((4) through (8))</t>
  </si>
  <si>
    <t>Paid Drug Claims / Allowed Drug Claims ( = (2) / (1))</t>
  </si>
  <si>
    <t>Allowed Drug Cost (Total Annual Plan Spending)</t>
  </si>
  <si>
    <t>Includes prescription drugs dispensed at a plan pharmacy, network pharmacy, or mail-order pharmacy for outpatient use</t>
  </si>
  <si>
    <t>Top 25 as % of Total</t>
  </si>
  <si>
    <t>2017 Prescriptions - Ratio (1) / (2)</t>
  </si>
  <si>
    <t>2017 Total Annual Plan Spending - Ratio ( = (4) / (5))</t>
  </si>
  <si>
    <t>2016 Total Annual Plan Spending - Ratio ( = (7) / (8))</t>
  </si>
  <si>
    <t>2017 Total Annual Plan Spending per Script - All - Ratio ( = (5)/(2))</t>
  </si>
  <si>
    <t>2017 Total Annual Plan Spending per Script - Top 25 - Ratio ( = (4)/(1))</t>
  </si>
  <si>
    <t>Top 25 Prescription Drugs</t>
  </si>
  <si>
    <t>All Prescription Drugs</t>
  </si>
  <si>
    <t>% of total</t>
  </si>
  <si>
    <t>2017 Year-over-Year - Ratio Change ( = (6) - (15))</t>
  </si>
  <si>
    <t>Generic</t>
  </si>
  <si>
    <t>Brand Name</t>
  </si>
  <si>
    <t>Year-over-Year  ( = (4) / (7))</t>
  </si>
  <si>
    <t>2017 Total  Average Wholesale Price (SB17 Code Section 1367.243.(2)B)</t>
  </si>
  <si>
    <t>Year-over-Year ( = (5) / (8))</t>
  </si>
  <si>
    <t>2017 Total Average Wholesale Price - Ratio ( = (13) / (14))</t>
  </si>
  <si>
    <t>Per Member Per Month</t>
  </si>
  <si>
    <t>2016 Total Annual Plan Spending per Script - All - Ratio ( = (5)/(2))</t>
  </si>
  <si>
    <t>Per Script</t>
  </si>
  <si>
    <t>SUMMARY: OVERALL IMPACT OF DRUG COSTS ON HEALTH CARE PREMIUM (SB17 Code Section 1367.243.b) Part I</t>
  </si>
  <si>
    <t>SUMMARY: OVERALL IMPACT OF DRUG COSTS ON HEALTH CARE PREMIUM (SB17 Code Section 1367.243.b) Part II</t>
  </si>
  <si>
    <t>Prescription per 1000 Members</t>
  </si>
  <si>
    <t>2017 Total Annual Presriptions  per 1,000 members - Top 25 - Ratio ( = (4)/(M))</t>
  </si>
  <si>
    <t>Annual Prescriptions per 1000 members</t>
  </si>
  <si>
    <t>Cost PMPM</t>
  </si>
  <si>
    <t>Cost per Script</t>
  </si>
  <si>
    <t>Total Dollar Amount ($)</t>
  </si>
  <si>
    <t>Total Dollar Amount (PMPM)</t>
  </si>
  <si>
    <t xml:space="preserve">2017 Total Annual Plan Spending PMPM - Top 25 - Ratio </t>
  </si>
  <si>
    <t xml:space="preserve">2017 Total Annual Plan Spending PMPM - All - Ratio </t>
  </si>
  <si>
    <t>2016 Total Annual Plan Spending PMPM - All - Ratio</t>
  </si>
  <si>
    <t>2017 Total Annual Prescriptions per 1,000 members - All - Ratio ( = (5)/(M))</t>
  </si>
  <si>
    <t>Medical</t>
  </si>
  <si>
    <t>Pharmacy</t>
  </si>
  <si>
    <t>Specialty</t>
  </si>
  <si>
    <t>Other</t>
  </si>
  <si>
    <t>Total</t>
  </si>
  <si>
    <t>Paid Prescription Plan Cost</t>
  </si>
  <si>
    <t>Paid Medical Plan Cost</t>
  </si>
  <si>
    <t xml:space="preserve">Administrative Expenses Related to Medical Claims and Prescription Drug Coverage </t>
  </si>
  <si>
    <t>Dispensed at Pharmacy</t>
  </si>
  <si>
    <t>Top 25 Prescription Drugs Related to 25 Most Frequent</t>
  </si>
  <si>
    <t>Top 25 Prescription Drugs Related to 25 Most Costly</t>
  </si>
  <si>
    <t>Manufacturer Rebate (Negative)</t>
  </si>
  <si>
    <t xml:space="preserve">Other Expenses Related to Medical Claims and Prescription Drug Coverage </t>
  </si>
  <si>
    <t>Total Health Care Premium  = sum((1) through (5))</t>
  </si>
  <si>
    <t>Total Dollar Paid Prescription Plan Cost</t>
  </si>
  <si>
    <t>Total Dollar Annual Plan Spending</t>
  </si>
  <si>
    <t>Total Number of Prescriptions</t>
  </si>
  <si>
    <t>Total Dollars</t>
  </si>
  <si>
    <t>Summary: Overall Impact of Drug Costs on Health Care Premium (CHSC 1367.243(b)/CIC 10123.205(b))</t>
  </si>
  <si>
    <t>Total Member Months for Pharmacy Benefits Carve-in</t>
  </si>
  <si>
    <t>List the drug types in Other, if any</t>
  </si>
  <si>
    <t>Component of Premium for Pharmacy Benefits Carve-in and Medical Coverage</t>
  </si>
  <si>
    <t>FREESTYLE LITE METER, FREESTYLE LITE STRIPS, INSULIN SYRINGE, ONETOUCH DELICA, ONETOUCH ULTRA TEST STRIPS, ONETOUCH ULTRA2, OPTICHAMBER DIAMOND, SAFETY SEAL LANCETS, TRUEPLUS LANCETS, VIOS AEROSOL DELIVERY SYSTEM</t>
  </si>
  <si>
    <t>California Department of Managed Health Care</t>
  </si>
  <si>
    <t>Reporting Period</t>
  </si>
  <si>
    <t>DMHC Health Plan ID</t>
  </si>
  <si>
    <t>Health Plan Name</t>
  </si>
  <si>
    <t>Line of Business</t>
  </si>
  <si>
    <t>Commercial</t>
  </si>
  <si>
    <t>PBM Name(s)</t>
  </si>
  <si>
    <t>Retail</t>
  </si>
  <si>
    <t>Mail Order</t>
  </si>
  <si>
    <t xml:space="preserve">Ingredient Costs </t>
  </si>
  <si>
    <t>Dispensing Fees</t>
  </si>
  <si>
    <t>Total Net Costs</t>
  </si>
  <si>
    <t>Total Costs to Enrollees</t>
  </si>
  <si>
    <t>Drug Name</t>
  </si>
  <si>
    <t>Category</t>
  </si>
  <si>
    <t>Administrative Fee</t>
  </si>
  <si>
    <t>Number of Prescriptions</t>
  </si>
  <si>
    <t>Total Net Cost per Script</t>
  </si>
  <si>
    <t>Total Net Cost per MM</t>
  </si>
  <si>
    <t>Aggregate Pharmacy Rebates</t>
  </si>
  <si>
    <t>Term</t>
  </si>
  <si>
    <t>Definition</t>
  </si>
  <si>
    <t>Source</t>
  </si>
  <si>
    <t>Link</t>
  </si>
  <si>
    <t>A fee charged by the pharmacy benefit manager (PBM) to the plan sponsor under a pass-through pricing arrangement for PBM services.</t>
  </si>
  <si>
    <t>PBMI Drug Glossary</t>
  </si>
  <si>
    <t>https://www.pbmi.com/PBMI/Services/Drug_Benefit_Glossary/PBMI/Services/Drug_Benefit_Glossary.aspx?hkey=1051faba-063f-4ae3-a95b-70cd0476f1db</t>
  </si>
  <si>
    <t>Brand Name Drug</t>
  </si>
  <si>
    <t>Medications protected by patents that grant their makers exclusive marketing rights for several years. When patents expire, other manufacturers can sell generic copies at lower prices.</t>
  </si>
  <si>
    <t>AARP Medicare Part D Glossary</t>
  </si>
  <si>
    <t>https://www.aarp.org/health/medicare-insurance/info-11-2009/Medicare_partD_guide_glossery.html</t>
  </si>
  <si>
    <t>Contracted amount in a traditional third-party prescription plan that is paid to the pharmacy in addition to the negotiated ingredient cost of the prescription.</t>
  </si>
  <si>
    <t>Enter the prescription drug name by utilizing the field of PROPRIETARYNAME and not including the PROPRIETARYNAMESUFFIX in the NDC Database File from the FDA website, https://www.fda.gov/drugs/drug-approvals-and-databases/national-drug-code-directory.</t>
  </si>
  <si>
    <t>FDA</t>
  </si>
  <si>
    <t>https://www.fda.gov/drugs/drug-approvals-and-databases/national-drug-code-directory</t>
  </si>
  <si>
    <t>Drug Price Benchmark</t>
  </si>
  <si>
    <t>The value used to represent the ingredient cost of a prescription drug in reimbursement calculations. Reimbursement formulas vary by payer. Frequently used drug price benchmarks are Average Sales Price (ASP), Average Manufacturer Price (AMP),
Average Wholesale Price (AWP), and Wholesale Acquisition Cost (WAC).</t>
  </si>
  <si>
    <t>Formulary</t>
  </si>
  <si>
    <t xml:space="preserve">List of drugs used to treat patients in a drug benefit plan. Products listed on a formulary are covered for reimbursement at varying levels. </t>
  </si>
  <si>
    <t>Generic Drug</t>
  </si>
  <si>
    <t>A generic drug is a medication created to be the same as an already marketed brand name drug in dosage, form, safety, strength, route of administration, quality, performance characteristics, and intended use. These similarities help to demonstrate bioequivalence, which means that a generic medicine works in the same way and provides the same clinical benefit as its brand name version. In other words, you can take a generic medicine as an equal substitute for its brand name counterpart.</t>
  </si>
  <si>
    <t>https://www.fda.gov/Drugs/ResourcesForYou/Consumers/QuestionsAnswers/ucm100100.htm</t>
  </si>
  <si>
    <t>The component of a prescription drug claim cost that represents the cost of the medication; usually negotiated at a discount based on a pricing benchmark.</t>
  </si>
  <si>
    <t>Licensed pharmacy established to dispense maintenance medications for chronic use in quantities greater than normally purchased at a retail pharmacy. The mail order pharmacy usually uses highly automated equipment so that non-pharmacists perform many routine tasks. As a result, mail order can typically dispense medication at a lower cost per prescription.</t>
  </si>
  <si>
    <t>National Drug Code (NDC)</t>
  </si>
  <si>
    <r>
      <t xml:space="preserve">Numeric system to identify drug products in the United States. A drug’s NDC number is often expressed using a 3-segment-number where the first segment identifies the manufacturer, the second identifies the product and strength, and the last identifies the package size and type.
If the NDC on the package label is less than 11 digits, then add a leading zero to the appropriate segment to create a 5-4-2 segment number. Example.
Label Configuration  Add leading zero, Remove hyphens
4-4-2 (xxxx-xxxx-xx)   </t>
    </r>
    <r>
      <rPr>
        <b/>
        <sz val="12"/>
        <color theme="1"/>
        <rFont val="Arial"/>
        <family val="2"/>
      </rPr>
      <t>0</t>
    </r>
    <r>
      <rPr>
        <sz val="12"/>
        <color theme="1"/>
        <rFont val="Arial"/>
        <family val="2"/>
      </rPr>
      <t>xxxxxxxxxx (5-4-2)
5-3-2 (xxxxx-xxx-xx)   xxxxx</t>
    </r>
    <r>
      <rPr>
        <b/>
        <sz val="12"/>
        <color theme="1"/>
        <rFont val="Arial"/>
        <family val="2"/>
      </rPr>
      <t>0</t>
    </r>
    <r>
      <rPr>
        <sz val="12"/>
        <color theme="1"/>
        <rFont val="Arial"/>
        <family val="2"/>
      </rPr>
      <t>xxxxx (5-4-2)
5-4-1 (xxxxx-xxxx-x)   xxxxxxxxx</t>
    </r>
    <r>
      <rPr>
        <b/>
        <sz val="12"/>
        <color theme="1"/>
        <rFont val="Arial"/>
        <family val="2"/>
      </rPr>
      <t>0</t>
    </r>
    <r>
      <rPr>
        <sz val="12"/>
        <color theme="1"/>
        <rFont val="Arial"/>
        <family val="2"/>
      </rPr>
      <t xml:space="preserve">x (5-4-2)
</t>
    </r>
  </si>
  <si>
    <t>Number of Prescriptions (# of Prescriptions)</t>
  </si>
  <si>
    <t>30-day supply is treated as a unit.  The range is as follows:
    - Between 1- to 30-day supply is 1 unit
    - Between 31- to 60-day supply is 2 units  
    - More than 60-day supply will be 3 units.</t>
  </si>
  <si>
    <t>Pharmacy Benefit Manager (PBM)</t>
  </si>
  <si>
    <t>a person, business, or other entity that, pursuant to a contract with a health care service plan, manages the prescription drug coverage provided by the health care service plan, including, but not limited to, the processing and payment of claims for prescription drugs, the performance of drug utilization review, the processing of drug prior authorization requests, the adjudication of appeals or grievances related to prescription drug coverage, contracting with network pharmacies, and controlling the cost of covered prescription drugs.</t>
  </si>
  <si>
    <t>The Knox-Keene Act § 1385.001</t>
  </si>
  <si>
    <t>Prescription Drug</t>
  </si>
  <si>
    <t>“Prescription drug” or “drug” means a self-administered drug approved by the FDA for sale to the public through retail or mail order pharmacies that requires a prescription and is not provided for use on an inpatient basis or administered in a clinical setting or by a licensed health care provider. The term includes: (i) disposable devices that are medically necessary for the administration of a covered prescription drug, such as spacers and inhalers for the administration of aerosol outpatient prescription drugs; (ii) syringes for self-injectable prescription drugs that are not dispensed in pre-filled syringes; (iii) drugs, devices, and FDA-approved products covered under the prescription drug benefit of the product pursuant to sections 1367.002 and 1367.25 of the Health and Safety Code, including any such over-the-counter drugs, devices, and FDA-approved products; and (iv) at the option of the health care service plan, any vaccines or other health benefits covered under the prescription drug benefit of the product.</t>
  </si>
  <si>
    <t>https://www.fda.gov/Drugs/ResourcesForYou/Consumers/QuestionsAnswers/ucm100101.htm</t>
  </si>
  <si>
    <t xml:space="preserve">Retail </t>
  </si>
  <si>
    <t>Medications are purchased with pharmacists' performance.</t>
  </si>
  <si>
    <t>Specialty Drug</t>
  </si>
  <si>
    <t xml:space="preserve">A drug with a plan- or insurer-negotiated monthly cost that exceeds the threshold for a specialty drug under the Medicare Part D program (Medicare Prescription Drug, Improvement, and Modernization Act of 2003 (Public Law 108-173)). In 2018, the threshold amount is $670 for a one-month supply. 
</t>
  </si>
  <si>
    <t>SB 17</t>
  </si>
  <si>
    <t>Select Drug Category</t>
  </si>
  <si>
    <t>AB 315 Pharmacy Benefit Management - Pilot Project</t>
  </si>
  <si>
    <t>No data needs to be entered in any of the cells shaded light blue. These are formula cells.</t>
  </si>
  <si>
    <t>Drug Categories</t>
  </si>
  <si>
    <t xml:space="preserve"> Drug Name</t>
  </si>
  <si>
    <t>Member Months (MM)</t>
  </si>
  <si>
    <t>https://www.cms.gov/Medicare/Health-Plans/MedicareAdvtgSpecRateStats/Downloads/Announcement2018.pdf</t>
  </si>
  <si>
    <t>Information include all retail, mail order, specialty, and compounded prescription products.</t>
  </si>
  <si>
    <t>= Ingredient Costs + Dispensing Fees + Administrative Fees + Rebates (when Rebates are negative).</t>
  </si>
  <si>
    <t>Retail or Mail Order</t>
  </si>
  <si>
    <t>The total cost-sharing amounts by members.</t>
  </si>
  <si>
    <t>Enrollee Cost Share per Script</t>
  </si>
  <si>
    <t>Percentage of Cost Sharing of Total Cost from Enrollees</t>
  </si>
  <si>
    <t>Specialty and Compound</t>
  </si>
  <si>
    <t>Member Month</t>
  </si>
  <si>
    <t>that cannot be provided by a retail pharmacy.</t>
  </si>
  <si>
    <t xml:space="preserve">Please excludes drugs that are subject to restricted distribution by the federal Food and Drug Administration (FDA) </t>
  </si>
  <si>
    <t>or requires special handling, provider coordination, or patient education that cannot be provided by a retail pharmacy.</t>
  </si>
  <si>
    <t>Please submit a separate template for each County</t>
  </si>
  <si>
    <t xml:space="preserve">Pharmacy Providers Located in the County of: </t>
  </si>
  <si>
    <t>Retail Pharmacies Owned or Controlled by the Plan or PBM</t>
  </si>
  <si>
    <t>Retail Pharmacies Not Owned or Not Controlled by the Plan or PBM</t>
  </si>
  <si>
    <t>https://www.fda.gov/drugs/human-drug-compounding/compounding-and-fda-questions-and-answers</t>
  </si>
  <si>
    <t>Compounding</t>
  </si>
  <si>
    <t>Often regarded as the process of combining, mixing, or altering ingredients to create a medication tailored to the needs of an individual patient. Compounding includes the combining of two or more drugs. Compounded drugs are not FDA-approved.</t>
  </si>
  <si>
    <t>Owned or Controlled by the Plan or PBM</t>
  </si>
  <si>
    <t>Not Owned or Not Controlled by the Plan or PBM</t>
  </si>
  <si>
    <t>Select Retail or Mail Order</t>
  </si>
  <si>
    <t>by the plan or pharmacy benefit manager if the plan or pharmacy benefit manager allowed them to be dispensed through a</t>
  </si>
  <si>
    <t>pharmacy owned or controlled by the plan or pharmacy benefit manager, unless the prescription drugs were subject to restricted</t>
  </si>
  <si>
    <t xml:space="preserve">distribution by the FDA or required special handling, provider coordination, or patient education </t>
  </si>
  <si>
    <t>The number of months that members are covered under the prescription drug benefits.</t>
  </si>
  <si>
    <t>California Health and Safety Code section 1368.6 (Section 1368.6)</t>
  </si>
  <si>
    <t>Please list all the drugs, subject to H&amp;SC Section 1368.6, prohibited by health care service plan (HCSP) or its delegated pharmacy benefit manager (PBM)</t>
  </si>
  <si>
    <t>Please provide additonal comments/information.</t>
  </si>
  <si>
    <t>5/1/2020 - 4/30/2021 paid through 5/31/2021</t>
  </si>
  <si>
    <t>Sonoma</t>
  </si>
  <si>
    <t>Total Net Costs per Script</t>
  </si>
  <si>
    <t xml:space="preserve">Prescription drugs that were prohibited from being dispensed through a pharmacy not-owned or not-controlled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</si>
</sst>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_(&quot;$&quot;* \(#,##0.00\);_(&quot;$&quot;* &quot;-&quot;??_);_(@_)"/>
    <numFmt numFmtId="43" formatCode="_(* #,##0.00_);_(* \(#,##0.00\);_(* &quot;-&quot;??_);_(@_)"/>
    <numFmt numFmtId="164" formatCode="&quot;$&quot;#,##0.00"/>
    <numFmt numFmtId="165" formatCode="0.0%"/>
    <numFmt numFmtId="166" formatCode="_(* #,##0.000_);_(* \(#,##0.000\);_(* &quot;-&quot;??_);_(@_)"/>
    <numFmt numFmtId="167" formatCode="&quot;$&quot;#,##0"/>
    <numFmt numFmtId="168" formatCode="_(* #,##0_);_(* \(#,##0\);_(* &quot;-&quot;??_);_(@_)"/>
    <numFmt numFmtId="169" formatCode="_(&quot;$&quot;* #,##0_);_(&quot;$&quot;* \(#,##0\);_(&quot;$&quot;* &quot;-&quot;??_);_(@_)"/>
  </numFmts>
  <fonts count="17" x14ac:knownFonts="1">
    <font>
      <sz val="11"/>
      <color theme="1"/>
      <name val="Calibri"/>
      <family val="2"/>
      <scheme val="minor"/>
    </font>
    <font>
      <sz val="10"/>
      <name val="Arial"/>
      <family val="2"/>
    </font>
    <font>
      <sz val="11"/>
      <color theme="1"/>
      <name val="Calibri"/>
      <family val="2"/>
      <scheme val="minor"/>
    </font>
    <font>
      <sz val="12"/>
      <color theme="1"/>
      <name val="Arial"/>
      <family val="2"/>
    </font>
    <font>
      <b/>
      <sz val="12"/>
      <color theme="1"/>
      <name val="Arial"/>
      <family val="2"/>
    </font>
    <font>
      <b/>
      <sz val="12"/>
      <name val="Arial"/>
      <family val="2"/>
    </font>
    <font>
      <sz val="11"/>
      <color theme="1"/>
      <name val="Arial"/>
      <family val="2"/>
    </font>
    <font>
      <b/>
      <sz val="12"/>
      <color rgb="FFFF0000"/>
      <name val="Arial"/>
      <family val="2"/>
    </font>
    <font>
      <b/>
      <sz val="11"/>
      <color theme="1"/>
      <name val="Arial"/>
      <family val="2"/>
    </font>
    <font>
      <sz val="12"/>
      <name val="Arial"/>
      <family val="2"/>
    </font>
    <font>
      <sz val="12"/>
      <color rgb="FFFF0000"/>
      <name val="Arial"/>
      <family val="2"/>
    </font>
    <font>
      <u/>
      <sz val="11"/>
      <color theme="10"/>
      <name val="Calibri"/>
      <family val="2"/>
      <scheme val="minor"/>
    </font>
    <font>
      <u/>
      <sz val="12"/>
      <color theme="10"/>
      <name val="Arial"/>
      <family val="2"/>
    </font>
    <font>
      <i/>
      <sz val="12"/>
      <color theme="1"/>
      <name val="Arial"/>
      <family val="2"/>
    </font>
    <font>
      <b/>
      <sz val="12"/>
      <color theme="0"/>
      <name val="Arial"/>
      <family val="2"/>
    </font>
    <font>
      <sz val="12"/>
      <color theme="0"/>
      <name val="Arial"/>
      <family val="2"/>
    </font>
    <font>
      <sz val="12"/>
      <color rgb="FFC00000"/>
      <name val="Arial"/>
      <family val="2"/>
    </font>
  </fonts>
  <fills count="10">
    <fill>
      <patternFill patternType="none"/>
    </fill>
    <fill>
      <patternFill patternType="gray125"/>
    </fill>
    <fill>
      <patternFill patternType="solid">
        <fgColor theme="0" tint="-0.249977111117893"/>
        <bgColor indexed="64"/>
      </patternFill>
    </fill>
    <fill>
      <patternFill patternType="solid">
        <fgColor theme="1"/>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0"/>
        <bgColor indexed="64"/>
      </patternFill>
    </fill>
    <fill>
      <patternFill patternType="solid">
        <fgColor theme="1" tint="0.499984740745262"/>
        <bgColor indexed="64"/>
      </patternFill>
    </fill>
    <fill>
      <patternFill patternType="solid">
        <fgColor theme="8" tint="0.59999389629810485"/>
        <bgColor indexed="64"/>
      </patternFill>
    </fill>
    <fill>
      <patternFill patternType="solid">
        <fgColor rgb="FF12539F"/>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right/>
      <top/>
      <bottom style="thin">
        <color indexed="64"/>
      </bottom>
      <diagonal/>
    </border>
  </borders>
  <cellStyleXfs count="6">
    <xf numFmtId="0" fontId="0" fillId="0" borderId="0"/>
    <xf numFmtId="0" fontId="1" fillId="0" borderId="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11" fillId="0" borderId="0" applyNumberFormat="0" applyFill="0" applyBorder="0" applyAlignment="0" applyProtection="0"/>
  </cellStyleXfs>
  <cellXfs count="187">
    <xf numFmtId="0" fontId="0" fillId="0" borderId="0" xfId="0"/>
    <xf numFmtId="0" fontId="3" fillId="0" borderId="0" xfId="0" applyFont="1" applyProtection="1">
      <protection locked="0"/>
    </xf>
    <xf numFmtId="0" fontId="3" fillId="0" borderId="0" xfId="0" applyFont="1"/>
    <xf numFmtId="0" fontId="3" fillId="0" borderId="1" xfId="0" applyFont="1" applyBorder="1" applyAlignment="1">
      <alignment horizontal="left"/>
    </xf>
    <xf numFmtId="0" fontId="3" fillId="0" borderId="1" xfId="0" applyFont="1" applyBorder="1" applyAlignment="1">
      <alignment horizontal="left" wrapText="1"/>
    </xf>
    <xf numFmtId="0" fontId="3" fillId="0" borderId="0" xfId="0" applyFont="1" applyBorder="1" applyAlignment="1">
      <alignment horizontal="left"/>
    </xf>
    <xf numFmtId="0" fontId="4" fillId="0" borderId="1" xfId="0" applyFont="1" applyBorder="1" applyAlignment="1">
      <alignment horizontal="left"/>
    </xf>
    <xf numFmtId="164" fontId="3" fillId="0" borderId="1" xfId="0" applyNumberFormat="1" applyFont="1" applyFill="1" applyBorder="1" applyAlignment="1">
      <alignment horizontal="right"/>
    </xf>
    <xf numFmtId="167" fontId="3" fillId="0" borderId="1" xfId="0" applyNumberFormat="1" applyFont="1" applyBorder="1" applyAlignment="1">
      <alignment horizontal="right"/>
    </xf>
    <xf numFmtId="167" fontId="3" fillId="0" borderId="1" xfId="0" applyNumberFormat="1" applyFont="1" applyFill="1" applyBorder="1" applyAlignment="1">
      <alignment horizontal="right"/>
    </xf>
    <xf numFmtId="167" fontId="3" fillId="0" borderId="1" xfId="0" applyNumberFormat="1" applyFont="1" applyBorder="1" applyAlignment="1">
      <alignment horizontal="right" wrapText="1"/>
    </xf>
    <xf numFmtId="3" fontId="3" fillId="0" borderId="1" xfId="0" applyNumberFormat="1" applyFont="1" applyBorder="1" applyAlignment="1">
      <alignment horizontal="right"/>
    </xf>
    <xf numFmtId="165" fontId="3" fillId="0" borderId="0" xfId="0" applyNumberFormat="1" applyFont="1"/>
    <xf numFmtId="3" fontId="3" fillId="4" borderId="1" xfId="0" applyNumberFormat="1" applyFont="1" applyFill="1" applyBorder="1" applyAlignment="1">
      <alignment horizontal="right"/>
    </xf>
    <xf numFmtId="165" fontId="3" fillId="4" borderId="1" xfId="2" applyNumberFormat="1" applyFont="1" applyFill="1" applyBorder="1" applyAlignment="1">
      <alignment horizontal="right"/>
    </xf>
    <xf numFmtId="0" fontId="4" fillId="0" borderId="1" xfId="0" applyFont="1" applyFill="1" applyBorder="1" applyAlignment="1">
      <alignment horizontal="left"/>
    </xf>
    <xf numFmtId="167" fontId="3" fillId="4" borderId="1" xfId="0" applyNumberFormat="1" applyFont="1" applyFill="1" applyBorder="1" applyAlignment="1">
      <alignment horizontal="right"/>
    </xf>
    <xf numFmtId="165" fontId="3" fillId="5" borderId="1" xfId="2" applyNumberFormat="1" applyFont="1" applyFill="1" applyBorder="1" applyAlignment="1">
      <alignment horizontal="right"/>
    </xf>
    <xf numFmtId="3" fontId="3" fillId="0" borderId="1" xfId="0" applyNumberFormat="1" applyFont="1" applyFill="1" applyBorder="1" applyAlignment="1">
      <alignment horizontal="right"/>
    </xf>
    <xf numFmtId="0" fontId="3" fillId="0" borderId="1" xfId="0" applyFont="1" applyFill="1" applyBorder="1" applyAlignment="1">
      <alignment horizontal="left" wrapText="1"/>
    </xf>
    <xf numFmtId="9" fontId="3" fillId="4" borderId="1" xfId="2" applyFont="1" applyFill="1" applyBorder="1" applyAlignment="1">
      <alignment horizontal="right"/>
    </xf>
    <xf numFmtId="164" fontId="3" fillId="0" borderId="1" xfId="0" applyNumberFormat="1" applyFont="1" applyFill="1" applyBorder="1" applyAlignment="1">
      <alignment horizontal="right" wrapText="1"/>
    </xf>
    <xf numFmtId="164" fontId="3" fillId="4" borderId="1" xfId="0" applyNumberFormat="1" applyFont="1" applyFill="1" applyBorder="1" applyAlignment="1">
      <alignment horizontal="right"/>
    </xf>
    <xf numFmtId="166" fontId="3" fillId="4" borderId="1" xfId="3" applyNumberFormat="1" applyFont="1" applyFill="1" applyBorder="1" applyAlignment="1">
      <alignment horizontal="right" vertical="center"/>
    </xf>
    <xf numFmtId="165" fontId="3" fillId="4" borderId="1" xfId="2" applyNumberFormat="1" applyFont="1" applyFill="1" applyBorder="1" applyAlignment="1">
      <alignment horizontal="right" wrapText="1"/>
    </xf>
    <xf numFmtId="167" fontId="3" fillId="4" borderId="1" xfId="0" applyNumberFormat="1" applyFont="1" applyFill="1" applyBorder="1" applyAlignment="1">
      <alignment horizontal="right" wrapText="1"/>
    </xf>
    <xf numFmtId="0" fontId="4" fillId="0" borderId="1" xfId="0" applyFont="1" applyBorder="1" applyAlignment="1">
      <alignment horizontal="center" wrapText="1"/>
    </xf>
    <xf numFmtId="165" fontId="3" fillId="3" borderId="1" xfId="2" applyNumberFormat="1" applyFont="1" applyFill="1" applyBorder="1" applyAlignment="1">
      <alignment horizontal="right"/>
    </xf>
    <xf numFmtId="164" fontId="3" fillId="4" borderId="1" xfId="2" applyNumberFormat="1" applyFont="1" applyFill="1" applyBorder="1" applyAlignment="1">
      <alignment horizontal="right" wrapText="1"/>
    </xf>
    <xf numFmtId="0" fontId="4" fillId="0" borderId="0" xfId="0" applyFont="1" applyFill="1" applyBorder="1" applyAlignment="1">
      <alignment horizontal="left"/>
    </xf>
    <xf numFmtId="0" fontId="3" fillId="0" borderId="0" xfId="0" applyFont="1" applyFill="1" applyBorder="1" applyAlignment="1">
      <alignment horizontal="left" wrapText="1"/>
    </xf>
    <xf numFmtId="43" fontId="3" fillId="4" borderId="1" xfId="3" applyFont="1" applyFill="1" applyBorder="1" applyAlignment="1">
      <alignment horizontal="right" wrapText="1"/>
    </xf>
    <xf numFmtId="43" fontId="3" fillId="0" borderId="1" xfId="3" applyFont="1" applyFill="1" applyBorder="1" applyAlignment="1">
      <alignment horizontal="right" wrapText="1"/>
    </xf>
    <xf numFmtId="43" fontId="3" fillId="0" borderId="0" xfId="3" applyFont="1" applyFill="1" applyBorder="1" applyAlignment="1">
      <alignment horizontal="right" wrapText="1"/>
    </xf>
    <xf numFmtId="0" fontId="6" fillId="0" borderId="0" xfId="0" applyFont="1"/>
    <xf numFmtId="0" fontId="5" fillId="0" borderId="0" xfId="0" applyFont="1" applyAlignment="1" applyProtection="1">
      <alignment horizontal="center"/>
    </xf>
    <xf numFmtId="0" fontId="8" fillId="0" borderId="1" xfId="0" applyFont="1" applyFill="1" applyBorder="1" applyAlignment="1">
      <alignment horizontal="center" wrapText="1"/>
    </xf>
    <xf numFmtId="164" fontId="6" fillId="0" borderId="0" xfId="0" applyNumberFormat="1" applyFont="1"/>
    <xf numFmtId="0" fontId="5" fillId="0" borderId="0" xfId="0" applyFont="1" applyAlignment="1" applyProtection="1"/>
    <xf numFmtId="0" fontId="8" fillId="0" borderId="0" xfId="0" applyFont="1" applyAlignment="1"/>
    <xf numFmtId="0" fontId="8" fillId="0" borderId="0" xfId="0" applyFont="1" applyAlignment="1">
      <alignment horizontal="center"/>
    </xf>
    <xf numFmtId="0" fontId="8" fillId="0" borderId="1" xfId="0" applyFont="1" applyBorder="1" applyAlignment="1">
      <alignment horizontal="center" wrapText="1"/>
    </xf>
    <xf numFmtId="0" fontId="8" fillId="0" borderId="0" xfId="0" applyFont="1" applyFill="1"/>
    <xf numFmtId="0" fontId="6" fillId="0" borderId="0" xfId="0" applyFont="1" applyFill="1"/>
    <xf numFmtId="0" fontId="6" fillId="0" borderId="0" xfId="0" applyFont="1" applyFill="1" applyAlignment="1">
      <alignment horizontal="right"/>
    </xf>
    <xf numFmtId="164" fontId="3" fillId="0" borderId="0" xfId="2" applyNumberFormat="1" applyFont="1" applyFill="1" applyBorder="1" applyAlignment="1">
      <alignment horizontal="right" wrapText="1"/>
    </xf>
    <xf numFmtId="0" fontId="6" fillId="0" borderId="1" xfId="0" applyFont="1" applyFill="1" applyBorder="1" applyAlignment="1">
      <alignment horizontal="right"/>
    </xf>
    <xf numFmtId="0" fontId="9" fillId="2" borderId="2" xfId="1" applyFont="1" applyFill="1" applyBorder="1" applyProtection="1"/>
    <xf numFmtId="0" fontId="5" fillId="0" borderId="5" xfId="1" applyFont="1" applyBorder="1" applyAlignment="1" applyProtection="1">
      <alignment horizontal="right" vertical="center"/>
      <protection locked="0"/>
    </xf>
    <xf numFmtId="3" fontId="3" fillId="6" borderId="0" xfId="0" applyNumberFormat="1" applyFont="1" applyFill="1" applyBorder="1" applyAlignment="1">
      <alignment horizontal="right"/>
    </xf>
    <xf numFmtId="0" fontId="3" fillId="0" borderId="3" xfId="0" applyFont="1" applyFill="1" applyBorder="1" applyAlignment="1">
      <alignment horizontal="left" wrapText="1"/>
    </xf>
    <xf numFmtId="0" fontId="4" fillId="0" borderId="1" xfId="0" applyFont="1" applyFill="1" applyBorder="1" applyAlignment="1">
      <alignment horizontal="center" wrapText="1"/>
    </xf>
    <xf numFmtId="0" fontId="3" fillId="0" borderId="1" xfId="0" applyFont="1" applyBorder="1" applyAlignment="1">
      <alignment horizontal="center"/>
    </xf>
    <xf numFmtId="0" fontId="4" fillId="0" borderId="0" xfId="0" applyFont="1" applyBorder="1" applyAlignment="1">
      <alignment horizontal="center" wrapText="1"/>
    </xf>
    <xf numFmtId="0" fontId="4" fillId="0" borderId="0" xfId="0" applyFont="1" applyBorder="1" applyAlignment="1">
      <alignment horizontal="left"/>
    </xf>
    <xf numFmtId="0" fontId="3" fillId="0" borderId="0" xfId="0" applyFont="1" applyBorder="1" applyAlignment="1">
      <alignment horizontal="left" wrapText="1"/>
    </xf>
    <xf numFmtId="167" fontId="3" fillId="6" borderId="0" xfId="0" applyNumberFormat="1" applyFont="1" applyFill="1" applyBorder="1" applyAlignment="1">
      <alignment horizontal="center"/>
    </xf>
    <xf numFmtId="3" fontId="3" fillId="0" borderId="0" xfId="0" applyNumberFormat="1" applyFont="1" applyFill="1" applyBorder="1" applyAlignment="1">
      <alignment horizontal="right"/>
    </xf>
    <xf numFmtId="168" fontId="3" fillId="4" borderId="1" xfId="3" applyNumberFormat="1" applyFont="1" applyFill="1" applyBorder="1" applyAlignment="1">
      <alignment horizontal="right"/>
    </xf>
    <xf numFmtId="168" fontId="3" fillId="3" borderId="1" xfId="3" applyNumberFormat="1" applyFont="1" applyFill="1" applyBorder="1" applyAlignment="1">
      <alignment horizontal="center"/>
    </xf>
    <xf numFmtId="49" fontId="5" fillId="0" borderId="5" xfId="1" applyNumberFormat="1" applyFont="1" applyFill="1" applyBorder="1" applyAlignment="1" applyProtection="1">
      <alignment horizontal="right" vertical="center"/>
      <protection locked="0"/>
    </xf>
    <xf numFmtId="49" fontId="3" fillId="0" borderId="1" xfId="0" applyNumberFormat="1" applyFont="1" applyBorder="1" applyAlignment="1">
      <alignment horizontal="center"/>
    </xf>
    <xf numFmtId="167" fontId="3" fillId="6" borderId="1" xfId="2" applyNumberFormat="1" applyFont="1" applyFill="1" applyBorder="1" applyAlignment="1" applyProtection="1">
      <alignment horizontal="right"/>
      <protection locked="0"/>
    </xf>
    <xf numFmtId="168" fontId="3" fillId="0" borderId="1" xfId="3" applyNumberFormat="1" applyFont="1" applyBorder="1" applyProtection="1">
      <protection locked="0"/>
    </xf>
    <xf numFmtId="168" fontId="3" fillId="6" borderId="1" xfId="3" applyNumberFormat="1" applyFont="1" applyFill="1" applyBorder="1" applyAlignment="1" applyProtection="1">
      <alignment horizontal="right"/>
      <protection locked="0"/>
    </xf>
    <xf numFmtId="168" fontId="3" fillId="0" borderId="1" xfId="3" applyNumberFormat="1" applyFont="1" applyFill="1" applyBorder="1" applyAlignment="1" applyProtection="1">
      <alignment horizontal="right"/>
      <protection locked="0"/>
    </xf>
    <xf numFmtId="0" fontId="4" fillId="0" borderId="3" xfId="0" applyFont="1" applyBorder="1" applyAlignment="1">
      <alignment horizontal="left" wrapText="1"/>
    </xf>
    <xf numFmtId="0" fontId="4" fillId="0" borderId="0" xfId="0" applyFont="1" applyBorder="1" applyAlignment="1">
      <alignment horizontal="center"/>
    </xf>
    <xf numFmtId="49" fontId="5" fillId="7" borderId="5" xfId="1" applyNumberFormat="1" applyFont="1" applyFill="1" applyBorder="1" applyAlignment="1" applyProtection="1">
      <alignment horizontal="right" vertical="center"/>
      <protection locked="0"/>
    </xf>
    <xf numFmtId="0" fontId="3" fillId="0" borderId="0" xfId="0" applyFont="1" applyAlignment="1">
      <alignment wrapText="1"/>
    </xf>
    <xf numFmtId="0" fontId="3" fillId="0" borderId="0" xfId="0" applyFont="1" applyFill="1" applyAlignment="1">
      <alignment wrapText="1"/>
    </xf>
    <xf numFmtId="169" fontId="3" fillId="0" borderId="0" xfId="4" applyNumberFormat="1" applyFont="1" applyBorder="1" applyAlignment="1">
      <alignment wrapText="1"/>
    </xf>
    <xf numFmtId="0" fontId="3" fillId="0" borderId="0" xfId="0" applyFont="1" applyBorder="1" applyAlignment="1">
      <alignment wrapText="1"/>
    </xf>
    <xf numFmtId="0" fontId="3" fillId="0" borderId="0" xfId="0" applyFont="1" applyFill="1" applyBorder="1" applyAlignment="1">
      <alignment wrapText="1"/>
    </xf>
    <xf numFmtId="0" fontId="3" fillId="0" borderId="0" xfId="0" applyFont="1" applyBorder="1"/>
    <xf numFmtId="0" fontId="3" fillId="0" borderId="0" xfId="0" applyFont="1" applyFill="1" applyBorder="1"/>
    <xf numFmtId="0" fontId="3" fillId="0" borderId="0" xfId="0" applyFont="1" applyFill="1"/>
    <xf numFmtId="169" fontId="3" fillId="0" borderId="0" xfId="4" applyNumberFormat="1" applyFont="1" applyFill="1" applyAlignment="1">
      <alignment wrapText="1"/>
    </xf>
    <xf numFmtId="169" fontId="10" fillId="0" borderId="0" xfId="4" applyNumberFormat="1" applyFont="1" applyFill="1" applyAlignment="1">
      <alignment wrapText="1"/>
    </xf>
    <xf numFmtId="168" fontId="3" fillId="0" borderId="0" xfId="3" applyNumberFormat="1" applyFont="1" applyFill="1" applyBorder="1" applyAlignment="1">
      <alignment wrapText="1"/>
    </xf>
    <xf numFmtId="169" fontId="3" fillId="0" borderId="0" xfId="4" applyNumberFormat="1" applyFont="1" applyFill="1" applyBorder="1" applyAlignment="1">
      <alignment wrapText="1"/>
    </xf>
    <xf numFmtId="169" fontId="10" fillId="0" borderId="0" xfId="4" applyNumberFormat="1" applyFont="1" applyFill="1" applyBorder="1" applyAlignment="1">
      <alignment wrapText="1"/>
    </xf>
    <xf numFmtId="0" fontId="3" fillId="8" borderId="0" xfId="0" applyFont="1" applyFill="1"/>
    <xf numFmtId="0" fontId="3" fillId="8" borderId="0" xfId="0" applyFont="1" applyFill="1" applyBorder="1"/>
    <xf numFmtId="44" fontId="3" fillId="8" borderId="0" xfId="4" applyNumberFormat="1" applyFont="1" applyFill="1" applyBorder="1" applyAlignment="1">
      <alignment wrapText="1"/>
    </xf>
    <xf numFmtId="44" fontId="3" fillId="8" borderId="0" xfId="4" applyNumberFormat="1" applyFont="1" applyFill="1" applyAlignment="1">
      <alignment wrapText="1"/>
    </xf>
    <xf numFmtId="0" fontId="9" fillId="0" borderId="0" xfId="0" applyFont="1" applyFill="1" applyAlignment="1" applyProtection="1"/>
    <xf numFmtId="49" fontId="9" fillId="0" borderId="0" xfId="0" applyNumberFormat="1" applyFont="1" applyFill="1" applyAlignment="1" applyProtection="1"/>
    <xf numFmtId="0" fontId="9" fillId="0" borderId="0" xfId="0" applyFont="1" applyFill="1" applyAlignment="1" applyProtection="1">
      <alignment horizontal="center"/>
    </xf>
    <xf numFmtId="49" fontId="9" fillId="0" borderId="0" xfId="0" applyNumberFormat="1" applyFont="1" applyFill="1" applyAlignment="1" applyProtection="1">
      <alignment horizontal="center"/>
    </xf>
    <xf numFmtId="0" fontId="9" fillId="0" borderId="0" xfId="0" applyFont="1" applyFill="1" applyAlignment="1" applyProtection="1">
      <alignment horizontal="left"/>
    </xf>
    <xf numFmtId="0" fontId="5" fillId="0" borderId="0" xfId="0" applyFont="1" applyFill="1" applyAlignment="1" applyProtection="1">
      <alignment horizontal="left"/>
    </xf>
    <xf numFmtId="0" fontId="3" fillId="0" borderId="1" xfId="0" applyFont="1" applyBorder="1" applyAlignment="1">
      <alignment horizontal="center" vertical="center" wrapText="1"/>
    </xf>
    <xf numFmtId="0" fontId="3" fillId="0" borderId="0" xfId="0" applyFont="1" applyAlignment="1">
      <alignment vertical="center"/>
    </xf>
    <xf numFmtId="44" fontId="3" fillId="0" borderId="0" xfId="3" applyNumberFormat="1" applyFont="1"/>
    <xf numFmtId="168" fontId="3" fillId="0" borderId="0" xfId="3" applyNumberFormat="1" applyFont="1"/>
    <xf numFmtId="44" fontId="3" fillId="0" borderId="0" xfId="0" applyNumberFormat="1" applyFont="1"/>
    <xf numFmtId="0" fontId="3" fillId="0" borderId="1" xfId="0" applyFont="1" applyFill="1" applyBorder="1" applyAlignment="1">
      <alignment vertical="center" wrapText="1"/>
    </xf>
    <xf numFmtId="0" fontId="3" fillId="0" borderId="1" xfId="0" applyFont="1" applyFill="1" applyBorder="1" applyAlignment="1">
      <alignment horizontal="center" vertical="center" wrapText="1"/>
    </xf>
    <xf numFmtId="0" fontId="3" fillId="8" borderId="1" xfId="0" applyFont="1" applyFill="1" applyBorder="1" applyAlignment="1">
      <alignment horizontal="center" vertical="center" wrapText="1"/>
    </xf>
    <xf numFmtId="49" fontId="5" fillId="0" borderId="0" xfId="0" applyNumberFormat="1" applyFont="1" applyFill="1" applyAlignment="1" applyProtection="1">
      <alignment horizontal="left"/>
    </xf>
    <xf numFmtId="0" fontId="3" fillId="0" borderId="1" xfId="0" applyFont="1" applyBorder="1" applyAlignment="1">
      <alignment horizontal="left" vertical="top" wrapText="1"/>
    </xf>
    <xf numFmtId="0" fontId="9" fillId="0" borderId="1" xfId="0" applyFont="1" applyFill="1" applyBorder="1" applyAlignment="1">
      <alignment horizontal="left" vertical="top" wrapText="1"/>
    </xf>
    <xf numFmtId="0" fontId="12" fillId="0" borderId="1" xfId="5" applyFont="1" applyFill="1" applyBorder="1" applyAlignment="1">
      <alignment horizontal="left" vertical="top" wrapText="1"/>
    </xf>
    <xf numFmtId="0" fontId="3" fillId="0" borderId="1" xfId="0" applyFont="1" applyBorder="1" applyAlignment="1">
      <alignment vertical="top" wrapText="1"/>
    </xf>
    <xf numFmtId="0" fontId="3" fillId="0" borderId="1" xfId="0" applyFont="1" applyBorder="1" applyAlignment="1">
      <alignment horizontal="left" vertical="top"/>
    </xf>
    <xf numFmtId="0" fontId="3" fillId="0" borderId="1" xfId="0" applyFont="1" applyFill="1" applyBorder="1" applyAlignment="1">
      <alignment horizontal="left" vertical="top" wrapText="1"/>
    </xf>
    <xf numFmtId="0" fontId="9" fillId="0" borderId="1" xfId="0" applyFont="1" applyBorder="1" applyAlignment="1">
      <alignment horizontal="left" vertical="top" wrapText="1"/>
    </xf>
    <xf numFmtId="0" fontId="12" fillId="0" borderId="1" xfId="5" applyFont="1" applyBorder="1" applyAlignment="1">
      <alignment horizontal="left" vertical="top" wrapText="1"/>
    </xf>
    <xf numFmtId="0" fontId="3" fillId="0" borderId="1" xfId="0" applyFont="1" applyBorder="1" applyAlignment="1">
      <alignment vertical="top"/>
    </xf>
    <xf numFmtId="0" fontId="9" fillId="0" borderId="1" xfId="0" applyFont="1" applyBorder="1" applyAlignment="1">
      <alignment vertical="top" wrapText="1"/>
    </xf>
    <xf numFmtId="0" fontId="12" fillId="0" borderId="1" xfId="5" applyFont="1" applyBorder="1" applyAlignment="1">
      <alignment vertical="top" wrapText="1"/>
    </xf>
    <xf numFmtId="0" fontId="3" fillId="0" borderId="1" xfId="0" quotePrefix="1" applyFont="1" applyBorder="1" applyAlignment="1">
      <alignment horizontal="left" vertical="top" wrapText="1"/>
    </xf>
    <xf numFmtId="0" fontId="3" fillId="0" borderId="0" xfId="0" applyFont="1" applyAlignment="1">
      <alignment vertical="top"/>
    </xf>
    <xf numFmtId="0" fontId="4" fillId="0" borderId="0" xfId="0" applyFont="1" applyAlignment="1" applyProtection="1">
      <alignment horizontal="left"/>
      <protection locked="0"/>
    </xf>
    <xf numFmtId="0" fontId="10" fillId="0" borderId="0" xfId="0" applyFont="1" applyFill="1"/>
    <xf numFmtId="0" fontId="3" fillId="0" borderId="0" xfId="0" quotePrefix="1" applyFont="1" applyFill="1" applyBorder="1"/>
    <xf numFmtId="0" fontId="9" fillId="2" borderId="7" xfId="1" applyFont="1" applyFill="1" applyBorder="1" applyProtection="1"/>
    <xf numFmtId="0" fontId="5" fillId="0" borderId="8" xfId="1" applyFont="1" applyBorder="1" applyAlignment="1" applyProtection="1">
      <alignment vertical="center"/>
    </xf>
    <xf numFmtId="0" fontId="5" fillId="0" borderId="9" xfId="1" applyFont="1" applyBorder="1" applyAlignment="1" applyProtection="1">
      <alignment vertical="center"/>
    </xf>
    <xf numFmtId="0" fontId="5" fillId="7" borderId="9" xfId="1" applyFont="1" applyFill="1" applyBorder="1" applyAlignment="1" applyProtection="1">
      <alignment vertical="center"/>
    </xf>
    <xf numFmtId="0" fontId="5" fillId="0" borderId="10" xfId="1" applyFont="1" applyBorder="1" applyAlignment="1" applyProtection="1">
      <alignment vertical="center"/>
    </xf>
    <xf numFmtId="49" fontId="5" fillId="0" borderId="11" xfId="1" applyNumberFormat="1" applyFont="1" applyFill="1" applyBorder="1" applyAlignment="1" applyProtection="1">
      <alignment horizontal="right" vertical="center"/>
      <protection locked="0"/>
    </xf>
    <xf numFmtId="0" fontId="13" fillId="0" borderId="0" xfId="0" applyFont="1" applyFill="1" applyBorder="1"/>
    <xf numFmtId="0" fontId="12" fillId="0" borderId="1" xfId="5" applyFont="1" applyBorder="1" applyAlignment="1">
      <alignment wrapText="1"/>
    </xf>
    <xf numFmtId="0" fontId="9" fillId="0" borderId="0" xfId="0" applyFont="1" applyFill="1"/>
    <xf numFmtId="0" fontId="9" fillId="0" borderId="1" xfId="0" applyFont="1" applyFill="1" applyBorder="1" applyAlignment="1">
      <alignment horizontal="center" vertical="center" wrapText="1"/>
    </xf>
    <xf numFmtId="0" fontId="5" fillId="0" borderId="12" xfId="1" applyFont="1" applyBorder="1" applyAlignment="1" applyProtection="1">
      <alignment vertical="center"/>
    </xf>
    <xf numFmtId="0" fontId="5" fillId="0" borderId="13" xfId="1" applyFont="1" applyBorder="1" applyAlignment="1" applyProtection="1">
      <alignment horizontal="right" vertical="center"/>
      <protection locked="0"/>
    </xf>
    <xf numFmtId="0" fontId="3" fillId="0" borderId="5" xfId="0" applyFont="1" applyBorder="1" applyAlignment="1">
      <alignment horizontal="left"/>
    </xf>
    <xf numFmtId="0" fontId="9" fillId="0" borderId="9" xfId="1" applyFont="1" applyBorder="1" applyAlignment="1" applyProtection="1">
      <alignment horizontal="left" vertical="center"/>
    </xf>
    <xf numFmtId="0" fontId="14" fillId="9" borderId="1" xfId="0" applyFont="1" applyFill="1" applyBorder="1" applyAlignment="1">
      <alignment horizontal="left" vertical="center" wrapText="1"/>
    </xf>
    <xf numFmtId="0" fontId="15" fillId="0" borderId="0" xfId="0" applyFont="1" applyAlignment="1">
      <alignment horizontal="left" vertical="center"/>
    </xf>
    <xf numFmtId="0" fontId="5" fillId="0" borderId="0" xfId="0" applyFont="1" applyFill="1" applyAlignment="1" applyProtection="1">
      <alignment horizontal="left" vertical="center"/>
    </xf>
    <xf numFmtId="0" fontId="3" fillId="0" borderId="14" xfId="0" applyFont="1" applyFill="1" applyBorder="1" applyAlignment="1">
      <alignment wrapText="1"/>
    </xf>
    <xf numFmtId="169" fontId="3" fillId="0" borderId="14" xfId="4" applyNumberFormat="1" applyFont="1" applyFill="1" applyBorder="1" applyAlignment="1">
      <alignment wrapText="1"/>
    </xf>
    <xf numFmtId="169" fontId="10" fillId="0" borderId="14" xfId="4" applyNumberFormat="1" applyFont="1" applyFill="1" applyBorder="1" applyAlignment="1">
      <alignment wrapText="1"/>
    </xf>
    <xf numFmtId="168" fontId="3" fillId="0" borderId="14" xfId="3" applyNumberFormat="1" applyFont="1" applyFill="1" applyBorder="1" applyAlignment="1">
      <alignment wrapText="1"/>
    </xf>
    <xf numFmtId="44" fontId="3" fillId="8" borderId="14" xfId="4" applyNumberFormat="1" applyFont="1" applyFill="1" applyBorder="1" applyAlignment="1">
      <alignment wrapText="1"/>
    </xf>
    <xf numFmtId="0" fontId="3" fillId="0" borderId="14" xfId="0" applyFont="1" applyBorder="1"/>
    <xf numFmtId="44" fontId="3" fillId="0" borderId="0" xfId="0" applyNumberFormat="1" applyFont="1" applyBorder="1"/>
    <xf numFmtId="168" fontId="3" fillId="8" borderId="0" xfId="3" applyNumberFormat="1" applyFont="1" applyFill="1"/>
    <xf numFmtId="44" fontId="3" fillId="8" borderId="1" xfId="0" applyNumberFormat="1" applyFont="1" applyFill="1" applyBorder="1" applyAlignment="1">
      <alignment horizontal="center" vertical="center" wrapText="1"/>
    </xf>
    <xf numFmtId="44" fontId="3" fillId="0" borderId="0" xfId="0" applyNumberFormat="1" applyFont="1" applyFill="1"/>
    <xf numFmtId="168" fontId="3" fillId="0" borderId="0" xfId="3" applyNumberFormat="1" applyFont="1" applyFill="1"/>
    <xf numFmtId="0" fontId="4" fillId="0" borderId="5" xfId="0" applyFont="1" applyBorder="1" applyAlignment="1">
      <alignment horizontal="right"/>
    </xf>
    <xf numFmtId="0" fontId="4" fillId="0" borderId="5" xfId="0" applyFont="1" applyFill="1" applyBorder="1" applyAlignment="1">
      <alignment horizontal="right"/>
    </xf>
    <xf numFmtId="0" fontId="5" fillId="0" borderId="9" xfId="1" applyFont="1" applyFill="1" applyBorder="1" applyAlignment="1" applyProtection="1">
      <alignment vertical="center"/>
    </xf>
    <xf numFmtId="0" fontId="3" fillId="0" borderId="0" xfId="0" applyFont="1" applyFill="1" applyAlignment="1"/>
    <xf numFmtId="0" fontId="4" fillId="0" borderId="0" xfId="0" applyFont="1" applyFill="1" applyBorder="1" applyAlignment="1"/>
    <xf numFmtId="0" fontId="3" fillId="0" borderId="14" xfId="0" applyFont="1" applyFill="1" applyBorder="1"/>
    <xf numFmtId="0" fontId="9" fillId="0" borderId="3" xfId="0" applyFont="1" applyFill="1" applyBorder="1" applyAlignment="1" applyProtection="1">
      <alignment horizontal="left" vertical="center"/>
    </xf>
    <xf numFmtId="0" fontId="9" fillId="0" borderId="6" xfId="0" applyFont="1" applyFill="1" applyBorder="1" applyAlignment="1" applyProtection="1">
      <alignment horizontal="left"/>
    </xf>
    <xf numFmtId="44" fontId="3" fillId="0" borderId="1" xfId="0" applyNumberFormat="1" applyFont="1" applyFill="1" applyBorder="1" applyAlignment="1">
      <alignment horizontal="center" vertical="center" wrapText="1"/>
    </xf>
    <xf numFmtId="168" fontId="3" fillId="0" borderId="1" xfId="3" applyNumberFormat="1" applyFont="1" applyFill="1" applyBorder="1" applyAlignment="1">
      <alignment horizontal="center" vertical="center" wrapText="1"/>
    </xf>
    <xf numFmtId="0" fontId="9" fillId="0" borderId="4" xfId="0" applyFont="1" applyFill="1" applyBorder="1" applyAlignment="1" applyProtection="1">
      <alignment horizontal="center"/>
    </xf>
    <xf numFmtId="0" fontId="3" fillId="0" borderId="1" xfId="0" applyFont="1" applyFill="1" applyBorder="1" applyAlignment="1">
      <alignment vertical="top"/>
    </xf>
    <xf numFmtId="0" fontId="4" fillId="0" borderId="0" xfId="0" applyFont="1"/>
    <xf numFmtId="169" fontId="16" fillId="8" borderId="0" xfId="4" applyNumberFormat="1" applyFont="1" applyFill="1" applyAlignment="1">
      <alignment wrapText="1"/>
    </xf>
    <xf numFmtId="169" fontId="16" fillId="8" borderId="14" xfId="4" applyNumberFormat="1" applyFont="1" applyFill="1" applyBorder="1" applyAlignment="1">
      <alignment wrapText="1"/>
    </xf>
    <xf numFmtId="169" fontId="16" fillId="8" borderId="0" xfId="4" applyNumberFormat="1" applyFont="1" applyFill="1" applyBorder="1" applyAlignment="1">
      <alignment wrapText="1"/>
    </xf>
    <xf numFmtId="165" fontId="3" fillId="8" borderId="0" xfId="2" applyNumberFormat="1" applyFont="1" applyFill="1" applyBorder="1" applyAlignment="1">
      <alignment wrapText="1"/>
    </xf>
    <xf numFmtId="165" fontId="3" fillId="8" borderId="14" xfId="2" applyNumberFormat="1" applyFont="1" applyFill="1" applyBorder="1" applyAlignment="1">
      <alignment wrapText="1"/>
    </xf>
    <xf numFmtId="0" fontId="4" fillId="0" borderId="3" xfId="0" applyFont="1" applyBorder="1" applyAlignment="1">
      <alignment horizontal="center"/>
    </xf>
    <xf numFmtId="0" fontId="4" fillId="0" borderId="6" xfId="0" applyFont="1" applyBorder="1" applyAlignment="1">
      <alignment horizontal="center"/>
    </xf>
    <xf numFmtId="0" fontId="4" fillId="0" borderId="4" xfId="0" applyFont="1" applyBorder="1" applyAlignment="1">
      <alignment horizontal="center"/>
    </xf>
    <xf numFmtId="0" fontId="4" fillId="0" borderId="0" xfId="0" applyFont="1" applyBorder="1" applyAlignment="1">
      <alignment horizontal="center"/>
    </xf>
    <xf numFmtId="167" fontId="3" fillId="6" borderId="3" xfId="0" applyNumberFormat="1" applyFont="1" applyFill="1" applyBorder="1" applyAlignment="1" applyProtection="1">
      <alignment horizontal="center" wrapText="1"/>
      <protection locked="0"/>
    </xf>
    <xf numFmtId="167" fontId="3" fillId="6" borderId="6" xfId="0" applyNumberFormat="1" applyFont="1" applyFill="1" applyBorder="1" applyAlignment="1" applyProtection="1">
      <alignment horizontal="center" wrapText="1"/>
      <protection locked="0"/>
    </xf>
    <xf numFmtId="167" fontId="3" fillId="6" borderId="4" xfId="0" applyNumberFormat="1" applyFont="1" applyFill="1" applyBorder="1" applyAlignment="1" applyProtection="1">
      <alignment horizontal="center" wrapText="1"/>
      <protection locked="0"/>
    </xf>
    <xf numFmtId="0" fontId="4" fillId="0" borderId="3" xfId="0" applyFont="1" applyBorder="1" applyAlignment="1">
      <alignment horizontal="left" wrapText="1"/>
    </xf>
    <xf numFmtId="0" fontId="4" fillId="0" borderId="4" xfId="0" applyFont="1" applyBorder="1" applyAlignment="1">
      <alignment horizontal="left" wrapText="1"/>
    </xf>
    <xf numFmtId="0" fontId="4" fillId="0" borderId="3" xfId="0" applyFont="1" applyBorder="1" applyAlignment="1">
      <alignment horizontal="left"/>
    </xf>
    <xf numFmtId="0" fontId="4" fillId="0" borderId="4" xfId="0" applyFont="1" applyBorder="1" applyAlignment="1">
      <alignment horizontal="left"/>
    </xf>
    <xf numFmtId="0" fontId="4" fillId="0" borderId="0" xfId="0" applyFont="1" applyAlignment="1">
      <alignment horizontal="center"/>
    </xf>
    <xf numFmtId="0" fontId="5" fillId="0" borderId="0" xfId="0" applyFont="1" applyFill="1" applyAlignment="1" applyProtection="1">
      <alignment horizontal="center"/>
    </xf>
    <xf numFmtId="0" fontId="5" fillId="0" borderId="0" xfId="0" applyFont="1" applyAlignment="1" applyProtection="1">
      <alignment horizontal="center"/>
    </xf>
    <xf numFmtId="0" fontId="7" fillId="0" borderId="0" xfId="0" applyFont="1" applyAlignment="1" applyProtection="1">
      <alignment horizontal="center"/>
    </xf>
    <xf numFmtId="0" fontId="8" fillId="0" borderId="0" xfId="0" applyFont="1" applyAlignment="1">
      <alignment horizontal="center"/>
    </xf>
    <xf numFmtId="0" fontId="8" fillId="0" borderId="3" xfId="0" applyFont="1" applyBorder="1" applyAlignment="1">
      <alignment horizontal="center"/>
    </xf>
    <xf numFmtId="0" fontId="8" fillId="0" borderId="6" xfId="0" applyFont="1" applyBorder="1" applyAlignment="1">
      <alignment horizontal="center"/>
    </xf>
    <xf numFmtId="0" fontId="8" fillId="0" borderId="4" xfId="0" applyFont="1" applyBorder="1" applyAlignment="1">
      <alignment horizontal="center"/>
    </xf>
    <xf numFmtId="0" fontId="4" fillId="0" borderId="3" xfId="0" applyFont="1" applyFill="1" applyBorder="1" applyAlignment="1">
      <alignment horizontal="left"/>
    </xf>
    <xf numFmtId="0" fontId="4" fillId="0" borderId="4" xfId="0" applyFont="1" applyFill="1" applyBorder="1" applyAlignment="1">
      <alignment horizontal="left"/>
    </xf>
    <xf numFmtId="1" fontId="4" fillId="0" borderId="3" xfId="0" applyNumberFormat="1" applyFont="1" applyBorder="1" applyAlignment="1">
      <alignment horizontal="center"/>
    </xf>
    <xf numFmtId="1" fontId="4" fillId="0" borderId="6" xfId="0" applyNumberFormat="1" applyFont="1" applyBorder="1" applyAlignment="1">
      <alignment horizontal="center"/>
    </xf>
    <xf numFmtId="1" fontId="4" fillId="0" borderId="4" xfId="0" applyNumberFormat="1" applyFont="1" applyBorder="1" applyAlignment="1">
      <alignment horizontal="center"/>
    </xf>
  </cellXfs>
  <cellStyles count="6">
    <cellStyle name="Comma" xfId="3" builtinId="3"/>
    <cellStyle name="Currency" xfId="4" builtinId="4"/>
    <cellStyle name="Hyperlink" xfId="5" builtinId="8"/>
    <cellStyle name="Normal" xfId="0" builtinId="0"/>
    <cellStyle name="Normal_cover 10'01" xfId="1" xr:uid="{00000000-0005-0000-0000-000004000000}"/>
    <cellStyle name="Percent" xfId="2" builtinId="5"/>
  </cellStyles>
  <dxfs count="0"/>
  <tableStyles count="0" defaultTableStyle="TableStyleMedium2" defaultPivotStyle="PivotStyleLight16"/>
  <colors>
    <mruColors>
      <color rgb="FF12539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17/10/relationships/person" Target="persons/person.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hyperlink" Target="https://www.pbmi.com/PBMI/Services/Drug_Benefit_Glossary/PBMI/Services/Drug_Benefit_Glossary.aspx?hkey=1051faba-063f-4ae3-a95b-70cd0476f1db" TargetMode="External"/><Relationship Id="rId13" Type="http://schemas.openxmlformats.org/officeDocument/2006/relationships/hyperlink" Target="https://www.pbmi.com/PBMI/Services/Drug_Benefit_Glossary/PBMI/Services/Drug_Benefit_Glossary.aspx?hkey=1051faba-063f-4ae3-a95b-70cd0476f1db" TargetMode="External"/><Relationship Id="rId3" Type="http://schemas.openxmlformats.org/officeDocument/2006/relationships/hyperlink" Target="https://www.fda.gov/Drugs/ResourcesForYou/Consumers/QuestionsAnswers/ucm100101.htm" TargetMode="External"/><Relationship Id="rId7" Type="http://schemas.openxmlformats.org/officeDocument/2006/relationships/hyperlink" Target="https://www.pbmi.com/PBMI/Services/Drug_Benefit_Glossary/PBMI/Services/Drug_Benefit_Glossary.aspx?hkey=1051faba-063f-4ae3-a95b-70cd0476f1db" TargetMode="External"/><Relationship Id="rId12" Type="http://schemas.openxmlformats.org/officeDocument/2006/relationships/hyperlink" Target="https://www.pbmi.com/PBMI/Services/Drug_Benefit_Glossary/PBMI/Services/Drug_Benefit_Glossary.aspx?hkey=1051faba-063f-4ae3-a95b-70cd0476f1db" TargetMode="External"/><Relationship Id="rId2" Type="http://schemas.openxmlformats.org/officeDocument/2006/relationships/hyperlink" Target="https://www.fda.gov/Drugs/ResourcesForYou/Consumers/QuestionsAnswers/ucm100100.htm" TargetMode="External"/><Relationship Id="rId1" Type="http://schemas.openxmlformats.org/officeDocument/2006/relationships/hyperlink" Target="https://www.aarp.org/health/medicare-insurance/info-11-2009/Medicare_partD_guide_glossery.html" TargetMode="External"/><Relationship Id="rId6" Type="http://schemas.openxmlformats.org/officeDocument/2006/relationships/hyperlink" Target="https://www.fda.gov/drugs/drug-approvals-and-databases/national-drug-code-directory" TargetMode="External"/><Relationship Id="rId11" Type="http://schemas.openxmlformats.org/officeDocument/2006/relationships/hyperlink" Target="https://www.pbmi.com/PBMI/Services/Drug_Benefit_Glossary/PBMI/Services/Drug_Benefit_Glossary.aspx?hkey=1051faba-063f-4ae3-a95b-70cd0476f1db" TargetMode="External"/><Relationship Id="rId5" Type="http://schemas.openxmlformats.org/officeDocument/2006/relationships/hyperlink" Target="https://www.pbmi.com/PBMI/Services/Drug_Benefit_Glossary/PBMI/Services/Drug_Benefit_Glossary.aspx?hkey=1051faba-063f-4ae3-a95b-70cd0476f1db" TargetMode="External"/><Relationship Id="rId10" Type="http://schemas.openxmlformats.org/officeDocument/2006/relationships/hyperlink" Target="https://www.pbmi.com/PBMI/Services/Drug_Benefit_Glossary/PBMI/Services/Drug_Benefit_Glossary.aspx?hkey=1051faba-063f-4ae3-a95b-70cd0476f1db" TargetMode="External"/><Relationship Id="rId4" Type="http://schemas.openxmlformats.org/officeDocument/2006/relationships/hyperlink" Target="https://www.pbmi.com/PBMI/Services/Drug_Benefit_Glossary/PBMI/Services/Drug_Benefit_Glossary.aspx?hkey=1051faba-063f-4ae3-a95b-70cd0476f1db" TargetMode="External"/><Relationship Id="rId9" Type="http://schemas.openxmlformats.org/officeDocument/2006/relationships/hyperlink" Target="https://www.pbmi.com/PBMI/Services/Drug_Benefit_Glossary/PBMI/Services/Drug_Benefit_Glossary.aspx?hkey=1051faba-063f-4ae3-a95b-70cd0476f1db" TargetMode="External"/><Relationship Id="rId14"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23"/>
  <sheetViews>
    <sheetView tabSelected="1" view="pageLayout" zoomScaleNormal="130" zoomScaleSheetLayoutView="115" workbookViewId="0"/>
  </sheetViews>
  <sheetFormatPr defaultColWidth="9.15625" defaultRowHeight="15" x14ac:dyDescent="0.5"/>
  <cols>
    <col min="1" max="1" width="67.26171875" style="2" customWidth="1"/>
    <col min="2" max="2" width="62.578125" style="2" customWidth="1"/>
    <col min="3" max="16384" width="9.15625" style="2"/>
  </cols>
  <sheetData>
    <row r="1" spans="1:2" x14ac:dyDescent="0.5">
      <c r="A1" s="114" t="s">
        <v>78</v>
      </c>
      <c r="B1" s="114"/>
    </row>
    <row r="2" spans="1:2" x14ac:dyDescent="0.5">
      <c r="A2" s="114" t="s">
        <v>138</v>
      </c>
      <c r="B2" s="114"/>
    </row>
    <row r="3" spans="1:2" x14ac:dyDescent="0.5">
      <c r="A3" s="114" t="s">
        <v>169</v>
      </c>
      <c r="B3" s="114"/>
    </row>
    <row r="4" spans="1:2" ht="15.3" thickBot="1" x14ac:dyDescent="0.55000000000000004">
      <c r="A4" s="1"/>
      <c r="B4" s="1"/>
    </row>
    <row r="5" spans="1:2" x14ac:dyDescent="0.5">
      <c r="A5" s="47"/>
      <c r="B5" s="117"/>
    </row>
    <row r="6" spans="1:2" x14ac:dyDescent="0.5">
      <c r="A6" s="127" t="s">
        <v>79</v>
      </c>
      <c r="B6" s="146" t="s">
        <v>172</v>
      </c>
    </row>
    <row r="7" spans="1:2" x14ac:dyDescent="0.5">
      <c r="A7" s="118" t="s">
        <v>80</v>
      </c>
      <c r="B7" s="128"/>
    </row>
    <row r="8" spans="1:2" x14ac:dyDescent="0.5">
      <c r="A8" s="118" t="s">
        <v>81</v>
      </c>
      <c r="B8" s="48"/>
    </row>
    <row r="9" spans="1:2" x14ac:dyDescent="0.5">
      <c r="A9" s="119" t="s">
        <v>84</v>
      </c>
      <c r="B9" s="60"/>
    </row>
    <row r="10" spans="1:2" x14ac:dyDescent="0.5">
      <c r="A10" s="130"/>
      <c r="B10" s="60"/>
    </row>
    <row r="11" spans="1:2" x14ac:dyDescent="0.5">
      <c r="A11" s="119"/>
      <c r="B11" s="60"/>
    </row>
    <row r="12" spans="1:2" ht="9" customHeight="1" x14ac:dyDescent="0.5">
      <c r="A12" s="120"/>
      <c r="B12" s="68"/>
    </row>
    <row r="13" spans="1:2" ht="15.75" customHeight="1" x14ac:dyDescent="0.5">
      <c r="A13" s="119" t="s">
        <v>156</v>
      </c>
      <c r="B13" s="145" t="s">
        <v>173</v>
      </c>
    </row>
    <row r="14" spans="1:2" ht="15.75" customHeight="1" x14ac:dyDescent="0.5">
      <c r="A14" s="147"/>
      <c r="B14" s="145"/>
    </row>
    <row r="15" spans="1:2" ht="15.75" customHeight="1" x14ac:dyDescent="0.5">
      <c r="A15" s="147" t="s">
        <v>155</v>
      </c>
      <c r="B15" s="129"/>
    </row>
    <row r="16" spans="1:2" ht="8.25" customHeight="1" x14ac:dyDescent="0.5">
      <c r="A16" s="120"/>
      <c r="B16" s="68"/>
    </row>
    <row r="17" spans="1:2" x14ac:dyDescent="0.5">
      <c r="A17" s="119" t="s">
        <v>82</v>
      </c>
      <c r="B17" s="60" t="s">
        <v>83</v>
      </c>
    </row>
    <row r="18" spans="1:2" ht="15.3" thickBot="1" x14ac:dyDescent="0.55000000000000004">
      <c r="A18" s="121"/>
      <c r="B18" s="122"/>
    </row>
    <row r="20" spans="1:2" s="76" customFormat="1" x14ac:dyDescent="0.5">
      <c r="A20" s="76" t="s">
        <v>144</v>
      </c>
    </row>
    <row r="21" spans="1:2" x14ac:dyDescent="0.5">
      <c r="B21" s="76"/>
    </row>
    <row r="22" spans="1:2" x14ac:dyDescent="0.5">
      <c r="A22" s="148" t="s">
        <v>153</v>
      </c>
      <c r="B22" s="76"/>
    </row>
    <row r="23" spans="1:2" x14ac:dyDescent="0.5">
      <c r="A23" s="76" t="s">
        <v>154</v>
      </c>
      <c r="B23" s="76"/>
    </row>
  </sheetData>
  <dataValidations disablePrompts="1" count="3">
    <dataValidation type="textLength" operator="lessThanOrEqual" allowBlank="1" showInputMessage="1" showErrorMessage="1" errorTitle="Too Many Characters" error="The maximum number of characters that can be entered is 105." sqref="B16 B7:B12" xr:uid="{00000000-0002-0000-0000-000000000000}">
      <formula1>150</formula1>
    </dataValidation>
    <dataValidation type="list" allowBlank="1" showInputMessage="1" showErrorMessage="1" sqref="B6" xr:uid="{00000000-0002-0000-0000-000001000000}">
      <formula1>"Select Reporting Period, 1/1/2020 - 4/30/2020 paid through 5/31/2020, 5/1/2020 - 4/30/2021 paid through 5/31/2021, 5/1/2021 - 4/30/2022 paid through 5/31/2022"</formula1>
    </dataValidation>
    <dataValidation type="list" allowBlank="1" showInputMessage="1" showErrorMessage="1" sqref="B13:B14" xr:uid="{00000000-0002-0000-0000-000002000000}">
      <formula1>"Select County, Riverside, Sonoma"</formula1>
    </dataValidation>
  </dataValidations>
  <pageMargins left="0.7" right="0.7" top="0.75" bottom="0.75" header="0.3" footer="0.3"/>
  <pageSetup scale="70" orientation="portrait" r:id="rId1"/>
  <headerFooter>
    <oddFooter>&amp;L&amp;"Arial,Regular"&amp;12Version Date: June 26, 2020</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pageSetUpPr fitToPage="1"/>
  </sheetPr>
  <dimension ref="A1:D21"/>
  <sheetViews>
    <sheetView view="pageBreakPreview" zoomScale="76" zoomScaleNormal="130" zoomScaleSheetLayoutView="76" zoomScalePageLayoutView="115" workbookViewId="0"/>
  </sheetViews>
  <sheetFormatPr defaultColWidth="9.15625" defaultRowHeight="15" x14ac:dyDescent="0.5"/>
  <cols>
    <col min="1" max="1" width="24" style="113" customWidth="1"/>
    <col min="2" max="2" width="109.68359375" style="113" customWidth="1"/>
    <col min="3" max="3" width="18.15625" style="113" customWidth="1"/>
    <col min="4" max="4" width="36.26171875" style="113" customWidth="1"/>
    <col min="5" max="5" width="84.68359375" style="2" customWidth="1"/>
    <col min="6" max="16384" width="9.15625" style="2"/>
  </cols>
  <sheetData>
    <row r="1" spans="1:4" s="132" customFormat="1" ht="28.5" customHeight="1" x14ac:dyDescent="0.55000000000000004">
      <c r="A1" s="131" t="s">
        <v>98</v>
      </c>
      <c r="B1" s="131" t="s">
        <v>99</v>
      </c>
      <c r="C1" s="131" t="s">
        <v>100</v>
      </c>
      <c r="D1" s="131" t="s">
        <v>101</v>
      </c>
    </row>
    <row r="2" spans="1:4" ht="75" x14ac:dyDescent="0.5">
      <c r="A2" s="101" t="s">
        <v>93</v>
      </c>
      <c r="B2" s="101" t="s">
        <v>102</v>
      </c>
      <c r="C2" s="101" t="s">
        <v>103</v>
      </c>
      <c r="D2" s="124" t="s">
        <v>104</v>
      </c>
    </row>
    <row r="3" spans="1:4" ht="60" x14ac:dyDescent="0.5">
      <c r="A3" s="101" t="s">
        <v>105</v>
      </c>
      <c r="B3" s="101" t="s">
        <v>106</v>
      </c>
      <c r="C3" s="102" t="s">
        <v>107</v>
      </c>
      <c r="D3" s="103" t="s">
        <v>108</v>
      </c>
    </row>
    <row r="4" spans="1:4" ht="45" x14ac:dyDescent="0.5">
      <c r="A4" s="106" t="s">
        <v>160</v>
      </c>
      <c r="B4" s="106" t="s">
        <v>161</v>
      </c>
      <c r="C4" s="102" t="s">
        <v>111</v>
      </c>
      <c r="D4" s="103" t="s">
        <v>159</v>
      </c>
    </row>
    <row r="5" spans="1:4" ht="75" x14ac:dyDescent="0.5">
      <c r="A5" s="101" t="s">
        <v>88</v>
      </c>
      <c r="B5" s="101" t="s">
        <v>109</v>
      </c>
      <c r="C5" s="101" t="s">
        <v>103</v>
      </c>
      <c r="D5" s="124" t="s">
        <v>104</v>
      </c>
    </row>
    <row r="6" spans="1:4" ht="52.5" customHeight="1" x14ac:dyDescent="0.5">
      <c r="A6" s="101" t="s">
        <v>91</v>
      </c>
      <c r="B6" s="101" t="s">
        <v>110</v>
      </c>
      <c r="C6" s="102" t="s">
        <v>111</v>
      </c>
      <c r="D6" s="111" t="s">
        <v>112</v>
      </c>
    </row>
    <row r="7" spans="1:4" ht="75" x14ac:dyDescent="0.5">
      <c r="A7" s="105" t="s">
        <v>113</v>
      </c>
      <c r="B7" s="101" t="s">
        <v>114</v>
      </c>
      <c r="C7" s="101" t="s">
        <v>103</v>
      </c>
      <c r="D7" s="124" t="s">
        <v>104</v>
      </c>
    </row>
    <row r="8" spans="1:4" ht="75" x14ac:dyDescent="0.5">
      <c r="A8" s="106" t="s">
        <v>115</v>
      </c>
      <c r="B8" s="101" t="s">
        <v>116</v>
      </c>
      <c r="C8" s="101" t="s">
        <v>103</v>
      </c>
      <c r="D8" s="124" t="s">
        <v>104</v>
      </c>
    </row>
    <row r="9" spans="1:4" ht="75" x14ac:dyDescent="0.5">
      <c r="A9" s="107" t="s">
        <v>117</v>
      </c>
      <c r="B9" s="107" t="s">
        <v>118</v>
      </c>
      <c r="C9" s="107" t="s">
        <v>111</v>
      </c>
      <c r="D9" s="108" t="s">
        <v>119</v>
      </c>
    </row>
    <row r="10" spans="1:4" ht="75" x14ac:dyDescent="0.5">
      <c r="A10" s="101" t="s">
        <v>87</v>
      </c>
      <c r="B10" s="101" t="s">
        <v>120</v>
      </c>
      <c r="C10" s="101" t="s">
        <v>103</v>
      </c>
      <c r="D10" s="124" t="s">
        <v>104</v>
      </c>
    </row>
    <row r="11" spans="1:4" ht="75" x14ac:dyDescent="0.5">
      <c r="A11" s="109" t="s">
        <v>86</v>
      </c>
      <c r="B11" s="101" t="s">
        <v>121</v>
      </c>
      <c r="C11" s="101" t="s">
        <v>103</v>
      </c>
      <c r="D11" s="103" t="s">
        <v>104</v>
      </c>
    </row>
    <row r="12" spans="1:4" x14ac:dyDescent="0.5">
      <c r="A12" s="156" t="s">
        <v>151</v>
      </c>
      <c r="B12" s="106" t="s">
        <v>168</v>
      </c>
      <c r="C12" s="101" t="s">
        <v>136</v>
      </c>
      <c r="D12" s="103"/>
    </row>
    <row r="13" spans="1:4" ht="180" x14ac:dyDescent="0.5">
      <c r="A13" s="101" t="s">
        <v>122</v>
      </c>
      <c r="B13" s="101" t="s">
        <v>123</v>
      </c>
      <c r="C13" s="101" t="s">
        <v>103</v>
      </c>
      <c r="D13" s="103" t="s">
        <v>104</v>
      </c>
    </row>
    <row r="14" spans="1:4" ht="60" x14ac:dyDescent="0.5">
      <c r="A14" s="107" t="s">
        <v>124</v>
      </c>
      <c r="B14" s="110" t="s">
        <v>125</v>
      </c>
      <c r="C14" s="101"/>
      <c r="D14" s="103"/>
    </row>
    <row r="15" spans="1:4" ht="75" x14ac:dyDescent="0.5">
      <c r="A15" s="101" t="s">
        <v>126</v>
      </c>
      <c r="B15" s="101" t="s">
        <v>127</v>
      </c>
      <c r="C15" s="101" t="s">
        <v>128</v>
      </c>
      <c r="D15" s="103"/>
    </row>
    <row r="16" spans="1:4" ht="135" x14ac:dyDescent="0.5">
      <c r="A16" s="107" t="s">
        <v>129</v>
      </c>
      <c r="B16" s="107" t="s">
        <v>130</v>
      </c>
      <c r="C16" s="107" t="s">
        <v>111</v>
      </c>
      <c r="D16" s="108" t="s">
        <v>131</v>
      </c>
    </row>
    <row r="17" spans="1:4" ht="75" x14ac:dyDescent="0.5">
      <c r="A17" s="109" t="s">
        <v>132</v>
      </c>
      <c r="B17" s="101" t="s">
        <v>133</v>
      </c>
      <c r="C17" s="101" t="s">
        <v>103</v>
      </c>
      <c r="D17" s="124" t="s">
        <v>104</v>
      </c>
    </row>
    <row r="18" spans="1:4" ht="75" x14ac:dyDescent="0.5">
      <c r="A18" s="101" t="s">
        <v>134</v>
      </c>
      <c r="B18" s="101" t="s">
        <v>135</v>
      </c>
      <c r="C18" s="101" t="s">
        <v>136</v>
      </c>
      <c r="D18" s="111" t="s">
        <v>143</v>
      </c>
    </row>
    <row r="19" spans="1:4" x14ac:dyDescent="0.5">
      <c r="A19" s="104" t="s">
        <v>90</v>
      </c>
      <c r="B19" s="112" t="s">
        <v>147</v>
      </c>
      <c r="C19" s="101"/>
      <c r="D19" s="111"/>
    </row>
    <row r="20" spans="1:4" x14ac:dyDescent="0.5">
      <c r="A20" s="104" t="s">
        <v>89</v>
      </c>
      <c r="B20" s="112" t="s">
        <v>145</v>
      </c>
      <c r="C20" s="107"/>
      <c r="D20" s="111"/>
    </row>
    <row r="21" spans="1:4" x14ac:dyDescent="0.5">
      <c r="A21" s="2"/>
      <c r="B21" s="2"/>
      <c r="C21" s="2"/>
      <c r="D21" s="2"/>
    </row>
  </sheetData>
  <hyperlinks>
    <hyperlink ref="D3" r:id="rId1" xr:uid="{00000000-0004-0000-0900-000000000000}"/>
    <hyperlink ref="D9" r:id="rId2" xr:uid="{00000000-0004-0000-0900-000001000000}"/>
    <hyperlink ref="D16" r:id="rId3" xr:uid="{00000000-0004-0000-0900-000002000000}"/>
    <hyperlink ref="D15" r:id="rId4" display="https://www.pbmi.com/PBMI/Services/Drug_Benefit_Glossary/PBMI/Services/Drug_Benefit_Glossary.aspx?hkey=1051faba-063f-4ae3-a95b-70cd0476f1db" xr:uid="{00000000-0004-0000-0900-000003000000}"/>
    <hyperlink ref="D11" r:id="rId5" xr:uid="{00000000-0004-0000-0900-000004000000}"/>
    <hyperlink ref="D6" r:id="rId6" xr:uid="{00000000-0004-0000-0900-000005000000}"/>
    <hyperlink ref="D2" r:id="rId7" xr:uid="{00000000-0004-0000-0900-000006000000}"/>
    <hyperlink ref="D5" r:id="rId8" xr:uid="{00000000-0004-0000-0900-000007000000}"/>
    <hyperlink ref="D7" r:id="rId9" xr:uid="{00000000-0004-0000-0900-000008000000}"/>
    <hyperlink ref="D10" r:id="rId10" xr:uid="{00000000-0004-0000-0900-000009000000}"/>
    <hyperlink ref="D8" r:id="rId11" xr:uid="{00000000-0004-0000-0900-00000A000000}"/>
    <hyperlink ref="D17" r:id="rId12" xr:uid="{00000000-0004-0000-0900-00000B000000}"/>
    <hyperlink ref="D13" r:id="rId13" xr:uid="{00000000-0004-0000-0900-00000C000000}"/>
  </hyperlinks>
  <pageMargins left="0.7" right="0.7" top="0.75" bottom="0.75" header="0.3" footer="0.3"/>
  <pageSetup scale="65" fitToHeight="0" orientation="landscape" cellComments="atEnd" r:id="rId14"/>
  <headerFooter>
    <oddHeader>&amp;C&amp;"Arial,Bold"&amp;16&amp;K000000
Glossary</oddHeader>
    <oddFooter>&amp;L&amp;"Arial,Regular"&amp;12Version Date: June 26, 2020</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Q16"/>
  <sheetViews>
    <sheetView view="pageBreakPreview" zoomScale="90" zoomScaleNormal="90" zoomScaleSheetLayoutView="90" workbookViewId="0"/>
  </sheetViews>
  <sheetFormatPr defaultColWidth="9.15625" defaultRowHeight="15" x14ac:dyDescent="0.5"/>
  <cols>
    <col min="1" max="1" width="31.68359375" style="76" customWidth="1"/>
    <col min="2" max="2" width="27.578125" style="76" customWidth="1"/>
    <col min="3" max="3" width="14.83984375" style="76" customWidth="1"/>
    <col min="4" max="5" width="17.578125" style="76" customWidth="1"/>
    <col min="6" max="6" width="17.41796875" style="76" customWidth="1"/>
    <col min="7" max="7" width="17.41796875" style="82" customWidth="1"/>
    <col min="8" max="8" width="15.15625" style="76" customWidth="1"/>
    <col min="9" max="9" width="19.83984375" style="76" customWidth="1"/>
    <col min="10" max="10" width="16.68359375" style="76" customWidth="1"/>
    <col min="11" max="11" width="15.41796875" style="82" customWidth="1"/>
    <col min="12" max="13" width="17.26171875" style="83" customWidth="1"/>
    <col min="14" max="14" width="19.41796875" style="83" customWidth="1"/>
    <col min="15" max="17" width="12.41796875" style="75" customWidth="1"/>
    <col min="18" max="16384" width="9.15625" style="76"/>
  </cols>
  <sheetData>
    <row r="1" spans="1:17" x14ac:dyDescent="0.5">
      <c r="A1" s="91" t="str">
        <f>+Cover_Page!A1</f>
        <v>California Department of Managed Health Care</v>
      </c>
      <c r="B1" s="91"/>
      <c r="C1" s="91"/>
      <c r="D1" s="91"/>
      <c r="E1" s="91"/>
      <c r="F1" s="91"/>
      <c r="G1" s="91"/>
      <c r="H1" s="91"/>
      <c r="I1" s="91"/>
      <c r="J1" s="91"/>
      <c r="K1" s="91"/>
      <c r="L1" s="75"/>
      <c r="M1" s="75"/>
      <c r="N1" s="75"/>
    </row>
    <row r="2" spans="1:17" x14ac:dyDescent="0.5">
      <c r="A2" s="91" t="str">
        <f>+Cover_Page!A2</f>
        <v>AB 315 Pharmacy Benefit Management - Pilot Project</v>
      </c>
      <c r="B2" s="91"/>
      <c r="C2" s="91"/>
      <c r="D2" s="91"/>
      <c r="E2" s="91"/>
      <c r="F2" s="91"/>
      <c r="G2" s="91"/>
      <c r="H2" s="91"/>
      <c r="I2" s="91"/>
      <c r="J2" s="91"/>
      <c r="K2" s="91"/>
      <c r="L2" s="75"/>
      <c r="M2" s="75"/>
      <c r="N2" s="75"/>
    </row>
    <row r="3" spans="1:17" x14ac:dyDescent="0.5">
      <c r="A3" s="91" t="str">
        <f>+Cover_Page!A3</f>
        <v>California Health and Safety Code section 1368.6 (Section 1368.6)</v>
      </c>
      <c r="B3" s="91"/>
      <c r="C3" s="91"/>
      <c r="D3" s="91"/>
      <c r="E3" s="91"/>
      <c r="F3" s="91"/>
      <c r="G3" s="91"/>
      <c r="H3" s="91"/>
      <c r="I3" s="91"/>
      <c r="J3" s="91"/>
      <c r="K3" s="91"/>
      <c r="L3" s="75"/>
      <c r="M3" s="75"/>
      <c r="N3" s="75"/>
    </row>
    <row r="4" spans="1:17" x14ac:dyDescent="0.5">
      <c r="A4" s="100" t="str">
        <f>+Cover_Page!B6</f>
        <v>5/1/2020 - 4/30/2021 paid through 5/31/2021</v>
      </c>
      <c r="B4" s="100"/>
      <c r="C4" s="100"/>
      <c r="D4" s="100"/>
      <c r="E4" s="100"/>
      <c r="F4" s="100"/>
      <c r="G4" s="100"/>
      <c r="H4" s="100"/>
      <c r="I4" s="100"/>
      <c r="J4" s="100"/>
      <c r="K4" s="100"/>
      <c r="L4" s="75"/>
      <c r="M4" s="75"/>
      <c r="N4" s="75"/>
    </row>
    <row r="5" spans="1:17" x14ac:dyDescent="0.5">
      <c r="A5" s="100" t="str">
        <f>+Cover_Page!B17</f>
        <v>Commercial</v>
      </c>
      <c r="B5" s="100"/>
      <c r="C5" s="91"/>
      <c r="D5" s="91"/>
      <c r="E5" s="91"/>
      <c r="F5" s="91"/>
      <c r="G5" s="91"/>
      <c r="H5" s="91"/>
      <c r="I5" s="91"/>
      <c r="J5" s="91"/>
      <c r="K5" s="91"/>
      <c r="L5" s="75"/>
      <c r="M5" s="75"/>
      <c r="N5" s="75"/>
    </row>
    <row r="6" spans="1:17" x14ac:dyDescent="0.5">
      <c r="A6" s="100"/>
      <c r="B6" s="100"/>
      <c r="C6" s="91"/>
      <c r="D6" s="91"/>
      <c r="E6" s="91"/>
      <c r="F6" s="91"/>
      <c r="G6" s="91"/>
      <c r="H6" s="91"/>
      <c r="I6" s="91"/>
      <c r="J6" s="91"/>
      <c r="K6" s="91"/>
      <c r="L6" s="75"/>
      <c r="M6" s="75"/>
      <c r="N6" s="75"/>
    </row>
    <row r="7" spans="1:17" x14ac:dyDescent="0.5">
      <c r="A7" s="123" t="s">
        <v>139</v>
      </c>
      <c r="E7" s="125"/>
      <c r="G7" s="76"/>
      <c r="K7" s="115"/>
      <c r="L7" s="75"/>
      <c r="M7" s="75"/>
      <c r="N7" s="75"/>
    </row>
    <row r="8" spans="1:17" x14ac:dyDescent="0.5">
      <c r="A8" s="75"/>
      <c r="G8" s="76"/>
      <c r="K8" s="76"/>
      <c r="L8" s="75"/>
      <c r="M8" s="75"/>
      <c r="N8" s="75"/>
    </row>
    <row r="9" spans="1:17" x14ac:dyDescent="0.5">
      <c r="A9" s="149" t="s">
        <v>157</v>
      </c>
      <c r="G9" s="76"/>
      <c r="K9" s="76"/>
      <c r="L9" s="75"/>
      <c r="M9" s="75"/>
      <c r="N9" s="116"/>
    </row>
    <row r="10" spans="1:17" s="70" customFormat="1" ht="174.75" customHeight="1" x14ac:dyDescent="0.5">
      <c r="A10" s="97" t="s">
        <v>146</v>
      </c>
      <c r="B10" s="98" t="s">
        <v>140</v>
      </c>
      <c r="C10" s="98" t="s">
        <v>87</v>
      </c>
      <c r="D10" s="98" t="s">
        <v>88</v>
      </c>
      <c r="E10" s="98" t="s">
        <v>93</v>
      </c>
      <c r="F10" s="98" t="s">
        <v>97</v>
      </c>
      <c r="G10" s="99" t="s">
        <v>89</v>
      </c>
      <c r="H10" s="98" t="s">
        <v>71</v>
      </c>
      <c r="I10" s="126" t="s">
        <v>90</v>
      </c>
      <c r="J10" s="98" t="s">
        <v>142</v>
      </c>
      <c r="K10" s="99" t="s">
        <v>95</v>
      </c>
      <c r="L10" s="99" t="s">
        <v>96</v>
      </c>
      <c r="M10" s="99" t="s">
        <v>148</v>
      </c>
      <c r="N10" s="99" t="s">
        <v>149</v>
      </c>
      <c r="O10" s="73"/>
      <c r="P10" s="73"/>
      <c r="Q10" s="73"/>
    </row>
    <row r="11" spans="1:17" s="70" customFormat="1" x14ac:dyDescent="0.5">
      <c r="A11" s="70" t="s">
        <v>85</v>
      </c>
      <c r="B11" s="76" t="s">
        <v>33</v>
      </c>
      <c r="C11" s="77"/>
      <c r="D11" s="77"/>
      <c r="E11" s="77"/>
      <c r="F11" s="78"/>
      <c r="G11" s="158">
        <f>SUM(C11:F11)</f>
        <v>0</v>
      </c>
      <c r="H11" s="79"/>
      <c r="I11" s="80"/>
      <c r="K11" s="84" t="e">
        <f t="shared" ref="K11:K16" si="0">G11/H11</f>
        <v>#DIV/0!</v>
      </c>
      <c r="L11" s="85" t="e">
        <f t="shared" ref="L11:L16" si="1">G11/J11</f>
        <v>#DIV/0!</v>
      </c>
      <c r="M11" s="85" t="e">
        <f t="shared" ref="M11:M16" si="2">I11/H11</f>
        <v>#DIV/0!</v>
      </c>
      <c r="N11" s="161" t="e">
        <f t="shared" ref="N11:N16" si="3">I11/G11</f>
        <v>#DIV/0!</v>
      </c>
      <c r="O11" s="81"/>
      <c r="P11" s="81"/>
      <c r="Q11" s="80"/>
    </row>
    <row r="12" spans="1:17" s="70" customFormat="1" x14ac:dyDescent="0.5">
      <c r="A12" s="70" t="s">
        <v>85</v>
      </c>
      <c r="B12" s="76" t="s">
        <v>34</v>
      </c>
      <c r="C12" s="77"/>
      <c r="D12" s="77"/>
      <c r="E12" s="77"/>
      <c r="F12" s="78"/>
      <c r="G12" s="158">
        <f t="shared" ref="G12:G13" si="4">SUM(C12:F12)</f>
        <v>0</v>
      </c>
      <c r="H12" s="79"/>
      <c r="I12" s="80"/>
      <c r="K12" s="84" t="e">
        <f t="shared" si="0"/>
        <v>#DIV/0!</v>
      </c>
      <c r="L12" s="85" t="e">
        <f t="shared" si="1"/>
        <v>#DIV/0!</v>
      </c>
      <c r="M12" s="85" t="e">
        <f t="shared" si="2"/>
        <v>#DIV/0!</v>
      </c>
      <c r="N12" s="161" t="e">
        <f t="shared" si="3"/>
        <v>#DIV/0!</v>
      </c>
      <c r="O12" s="81"/>
      <c r="P12" s="81"/>
      <c r="Q12" s="80"/>
    </row>
    <row r="13" spans="1:17" s="134" customFormat="1" x14ac:dyDescent="0.5">
      <c r="A13" s="134" t="s">
        <v>85</v>
      </c>
      <c r="B13" s="150" t="s">
        <v>150</v>
      </c>
      <c r="C13" s="135"/>
      <c r="D13" s="135"/>
      <c r="E13" s="135"/>
      <c r="F13" s="136"/>
      <c r="G13" s="159">
        <f t="shared" si="4"/>
        <v>0</v>
      </c>
      <c r="H13" s="137"/>
      <c r="I13" s="135"/>
      <c r="K13" s="138" t="e">
        <f t="shared" si="0"/>
        <v>#DIV/0!</v>
      </c>
      <c r="L13" s="138" t="e">
        <f t="shared" si="1"/>
        <v>#DIV/0!</v>
      </c>
      <c r="M13" s="138" t="e">
        <f t="shared" si="2"/>
        <v>#DIV/0!</v>
      </c>
      <c r="N13" s="162" t="e">
        <f t="shared" si="3"/>
        <v>#DIV/0!</v>
      </c>
      <c r="O13" s="136"/>
      <c r="P13" s="136"/>
      <c r="Q13" s="135"/>
    </row>
    <row r="14" spans="1:17" s="70" customFormat="1" x14ac:dyDescent="0.5">
      <c r="A14" s="70" t="s">
        <v>86</v>
      </c>
      <c r="B14" s="76" t="s">
        <v>33</v>
      </c>
      <c r="C14" s="77"/>
      <c r="D14" s="77"/>
      <c r="E14" s="77"/>
      <c r="F14" s="78"/>
      <c r="G14" s="158">
        <f>SUM(C14:F14)</f>
        <v>0</v>
      </c>
      <c r="H14" s="79"/>
      <c r="I14" s="80"/>
      <c r="K14" s="84" t="e">
        <f t="shared" si="0"/>
        <v>#DIV/0!</v>
      </c>
      <c r="L14" s="85" t="e">
        <f t="shared" si="1"/>
        <v>#DIV/0!</v>
      </c>
      <c r="M14" s="85" t="e">
        <f t="shared" si="2"/>
        <v>#DIV/0!</v>
      </c>
      <c r="N14" s="161" t="e">
        <f t="shared" si="3"/>
        <v>#DIV/0!</v>
      </c>
      <c r="O14" s="81"/>
      <c r="P14" s="81"/>
      <c r="Q14" s="80"/>
    </row>
    <row r="15" spans="1:17" x14ac:dyDescent="0.5">
      <c r="A15" s="70" t="s">
        <v>86</v>
      </c>
      <c r="B15" s="76" t="s">
        <v>34</v>
      </c>
      <c r="C15" s="77"/>
      <c r="D15" s="77"/>
      <c r="E15" s="77"/>
      <c r="F15" s="78"/>
      <c r="G15" s="158">
        <f>SUM(C15:F15)</f>
        <v>0</v>
      </c>
      <c r="H15" s="79"/>
      <c r="I15" s="80"/>
      <c r="J15" s="70"/>
      <c r="K15" s="84" t="e">
        <f t="shared" si="0"/>
        <v>#DIV/0!</v>
      </c>
      <c r="L15" s="85" t="e">
        <f t="shared" si="1"/>
        <v>#DIV/0!</v>
      </c>
      <c r="M15" s="85" t="e">
        <f t="shared" si="2"/>
        <v>#DIV/0!</v>
      </c>
      <c r="N15" s="161" t="e">
        <f t="shared" si="3"/>
        <v>#DIV/0!</v>
      </c>
    </row>
    <row r="16" spans="1:17" x14ac:dyDescent="0.5">
      <c r="A16" s="70" t="s">
        <v>86</v>
      </c>
      <c r="B16" s="75" t="s">
        <v>150</v>
      </c>
      <c r="C16" s="77"/>
      <c r="D16" s="77"/>
      <c r="E16" s="77"/>
      <c r="F16" s="78"/>
      <c r="G16" s="158">
        <f>SUM(C16:F16)</f>
        <v>0</v>
      </c>
      <c r="H16" s="79"/>
      <c r="I16" s="80"/>
      <c r="J16" s="70"/>
      <c r="K16" s="84" t="e">
        <f t="shared" si="0"/>
        <v>#DIV/0!</v>
      </c>
      <c r="L16" s="85" t="e">
        <f t="shared" si="1"/>
        <v>#DIV/0!</v>
      </c>
      <c r="M16" s="85" t="e">
        <f t="shared" si="2"/>
        <v>#DIV/0!</v>
      </c>
      <c r="N16" s="161" t="e">
        <f t="shared" si="3"/>
        <v>#DIV/0!</v>
      </c>
    </row>
  </sheetData>
  <pageMargins left="0.25" right="0.25" top="0.75" bottom="0.75" header="0.3" footer="0.3"/>
  <pageSetup scale="50" fitToHeight="0" orientation="landscape" r:id="rId1"/>
  <headerFooter>
    <oddFooter>&amp;L&amp;"Arial,Regular"&amp;12Version Date: June 26, 2020</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O16"/>
  <sheetViews>
    <sheetView view="pageBreakPreview" zoomScaleNormal="90" zoomScaleSheetLayoutView="100" workbookViewId="0"/>
  </sheetViews>
  <sheetFormatPr defaultColWidth="9.15625" defaultRowHeight="15" x14ac:dyDescent="0.5"/>
  <cols>
    <col min="1" max="1" width="30.83984375" style="2" customWidth="1"/>
    <col min="2" max="2" width="27" style="2" customWidth="1"/>
    <col min="3" max="4" width="17.578125" style="2" customWidth="1"/>
    <col min="5" max="5" width="17.41796875" style="2" customWidth="1"/>
    <col min="6" max="6" width="16.15625" style="2" customWidth="1"/>
    <col min="7" max="7" width="11.83984375" style="2" customWidth="1"/>
    <col min="8" max="8" width="15.41796875" style="2" customWidth="1"/>
    <col min="9" max="9" width="16.68359375" style="76" customWidth="1"/>
    <col min="10" max="10" width="15.41796875" style="2" customWidth="1"/>
    <col min="11" max="11" width="12" style="74" customWidth="1"/>
    <col min="12" max="13" width="12.41796875" style="74" customWidth="1"/>
    <col min="14" max="14" width="13.578125" style="74" customWidth="1"/>
    <col min="15" max="15" width="12.41796875" style="74" customWidth="1"/>
    <col min="16" max="16384" width="9.15625" style="2"/>
  </cols>
  <sheetData>
    <row r="1" spans="1:15" x14ac:dyDescent="0.5">
      <c r="A1" s="91" t="str">
        <f>+Cover_Page!A1</f>
        <v>California Department of Managed Health Care</v>
      </c>
      <c r="B1" s="91"/>
      <c r="C1" s="91"/>
      <c r="D1" s="91"/>
      <c r="E1" s="91"/>
      <c r="F1" s="91"/>
      <c r="G1" s="91"/>
      <c r="H1" s="91"/>
      <c r="I1" s="91"/>
      <c r="J1" s="91"/>
    </row>
    <row r="2" spans="1:15" x14ac:dyDescent="0.5">
      <c r="A2" s="91" t="str">
        <f>+Cover_Page!A2</f>
        <v>AB 315 Pharmacy Benefit Management - Pilot Project</v>
      </c>
      <c r="B2" s="91"/>
      <c r="C2" s="91"/>
      <c r="D2" s="91"/>
      <c r="E2" s="91"/>
      <c r="F2" s="91"/>
      <c r="G2" s="91"/>
      <c r="H2" s="91"/>
      <c r="I2" s="91"/>
      <c r="J2" s="91"/>
    </row>
    <row r="3" spans="1:15" x14ac:dyDescent="0.5">
      <c r="A3" s="91" t="str">
        <f>+Cover_Page!A3</f>
        <v>California Health and Safety Code section 1368.6 (Section 1368.6)</v>
      </c>
      <c r="B3" s="91"/>
      <c r="C3" s="91"/>
      <c r="D3" s="91"/>
      <c r="E3" s="91"/>
      <c r="F3" s="91"/>
      <c r="G3" s="91"/>
      <c r="H3" s="91"/>
      <c r="I3" s="91"/>
      <c r="J3" s="91"/>
    </row>
    <row r="4" spans="1:15" x14ac:dyDescent="0.5">
      <c r="A4" s="100" t="str">
        <f>+Cover_Page!B6</f>
        <v>5/1/2020 - 4/30/2021 paid through 5/31/2021</v>
      </c>
      <c r="B4" s="100"/>
      <c r="C4" s="100"/>
      <c r="D4" s="100"/>
      <c r="E4" s="100"/>
      <c r="F4" s="100"/>
      <c r="G4" s="100"/>
      <c r="H4" s="100"/>
      <c r="I4" s="100"/>
      <c r="J4" s="100"/>
    </row>
    <row r="5" spans="1:15" x14ac:dyDescent="0.5">
      <c r="A5" s="100" t="str">
        <f>+Cover_Page!B17</f>
        <v>Commercial</v>
      </c>
      <c r="B5" s="91"/>
      <c r="C5" s="91"/>
      <c r="D5" s="91"/>
      <c r="E5" s="91"/>
      <c r="F5" s="91"/>
      <c r="G5" s="91"/>
      <c r="H5" s="91"/>
      <c r="I5" s="91"/>
      <c r="J5" s="91"/>
    </row>
    <row r="6" spans="1:15" x14ac:dyDescent="0.5">
      <c r="A6" s="100"/>
      <c r="B6" s="91"/>
      <c r="C6" s="91"/>
      <c r="D6" s="91"/>
      <c r="E6" s="91"/>
      <c r="F6" s="91"/>
      <c r="G6" s="91"/>
      <c r="H6" s="91"/>
      <c r="I6" s="91"/>
      <c r="J6" s="91"/>
    </row>
    <row r="7" spans="1:15" x14ac:dyDescent="0.5">
      <c r="A7" s="123" t="s">
        <v>139</v>
      </c>
      <c r="E7" s="76"/>
    </row>
    <row r="8" spans="1:15" x14ac:dyDescent="0.5">
      <c r="B8" s="75"/>
      <c r="C8" s="76"/>
      <c r="D8" s="76"/>
      <c r="E8" s="76"/>
      <c r="F8" s="76"/>
      <c r="G8" s="76"/>
      <c r="H8" s="76"/>
      <c r="J8" s="76"/>
      <c r="K8" s="76"/>
      <c r="L8" s="75"/>
      <c r="M8" s="75"/>
      <c r="N8" s="75"/>
    </row>
    <row r="9" spans="1:15" x14ac:dyDescent="0.5">
      <c r="A9" s="149" t="s">
        <v>158</v>
      </c>
      <c r="B9" s="73"/>
      <c r="C9" s="76"/>
      <c r="D9" s="76"/>
      <c r="E9" s="76"/>
      <c r="F9" s="76"/>
      <c r="G9" s="76"/>
      <c r="H9" s="76"/>
      <c r="J9" s="76"/>
      <c r="K9" s="76"/>
      <c r="L9" s="75"/>
      <c r="M9" s="75"/>
      <c r="N9" s="116"/>
    </row>
    <row r="10" spans="1:15" s="69" customFormat="1" ht="121.5" customHeight="1" x14ac:dyDescent="0.5">
      <c r="A10" s="97" t="s">
        <v>146</v>
      </c>
      <c r="B10" s="98" t="s">
        <v>140</v>
      </c>
      <c r="C10" s="98" t="s">
        <v>87</v>
      </c>
      <c r="D10" s="98" t="s">
        <v>88</v>
      </c>
      <c r="E10" s="98" t="s">
        <v>93</v>
      </c>
      <c r="F10" s="98" t="s">
        <v>97</v>
      </c>
      <c r="G10" s="99" t="s">
        <v>89</v>
      </c>
      <c r="H10" s="98" t="s">
        <v>71</v>
      </c>
      <c r="I10" s="126" t="s">
        <v>90</v>
      </c>
      <c r="J10" s="98" t="s">
        <v>142</v>
      </c>
      <c r="K10" s="99" t="s">
        <v>95</v>
      </c>
      <c r="L10" s="99" t="s">
        <v>96</v>
      </c>
      <c r="M10" s="99" t="s">
        <v>148</v>
      </c>
      <c r="N10" s="99" t="s">
        <v>149</v>
      </c>
      <c r="O10" s="72"/>
    </row>
    <row r="11" spans="1:15" s="69" customFormat="1" x14ac:dyDescent="0.5">
      <c r="A11" s="70" t="s">
        <v>85</v>
      </c>
      <c r="B11" s="76" t="s">
        <v>33</v>
      </c>
      <c r="C11" s="77"/>
      <c r="D11" s="77"/>
      <c r="E11" s="77"/>
      <c r="F11" s="78"/>
      <c r="G11" s="158">
        <f>SUM(C11:F11)</f>
        <v>0</v>
      </c>
      <c r="H11" s="79"/>
      <c r="I11" s="80"/>
      <c r="J11" s="70"/>
      <c r="K11" s="84" t="e">
        <f>G11/H11</f>
        <v>#DIV/0!</v>
      </c>
      <c r="L11" s="85" t="e">
        <f t="shared" ref="L11:L16" si="0">G11/J11</f>
        <v>#DIV/0!</v>
      </c>
      <c r="M11" s="85" t="e">
        <f t="shared" ref="M11:M16" si="1">I11/H11</f>
        <v>#DIV/0!</v>
      </c>
      <c r="N11" s="161" t="e">
        <f t="shared" ref="N11:N16" si="2">I11/G11</f>
        <v>#DIV/0!</v>
      </c>
      <c r="O11" s="71"/>
    </row>
    <row r="12" spans="1:15" s="69" customFormat="1" x14ac:dyDescent="0.5">
      <c r="A12" s="70" t="s">
        <v>85</v>
      </c>
      <c r="B12" s="76" t="s">
        <v>34</v>
      </c>
      <c r="C12" s="77"/>
      <c r="D12" s="77"/>
      <c r="E12" s="77"/>
      <c r="F12" s="78"/>
      <c r="G12" s="158">
        <f>SUM(C12:F12)</f>
        <v>0</v>
      </c>
      <c r="H12" s="79"/>
      <c r="I12" s="80"/>
      <c r="J12" s="70"/>
      <c r="K12" s="84" t="e">
        <f t="shared" ref="K12:K16" si="3">G12/H12</f>
        <v>#DIV/0!</v>
      </c>
      <c r="L12" s="85" t="e">
        <f t="shared" si="0"/>
        <v>#DIV/0!</v>
      </c>
      <c r="M12" s="85" t="e">
        <f t="shared" si="1"/>
        <v>#DIV/0!</v>
      </c>
      <c r="N12" s="161" t="e">
        <f t="shared" si="2"/>
        <v>#DIV/0!</v>
      </c>
      <c r="O12" s="71"/>
    </row>
    <row r="13" spans="1:15" s="139" customFormat="1" x14ac:dyDescent="0.5">
      <c r="A13" s="134" t="s">
        <v>85</v>
      </c>
      <c r="B13" s="150" t="s">
        <v>150</v>
      </c>
      <c r="C13" s="135"/>
      <c r="D13" s="135"/>
      <c r="E13" s="135"/>
      <c r="F13" s="136"/>
      <c r="G13" s="159">
        <f>SUM(C13:F13)</f>
        <v>0</v>
      </c>
      <c r="H13" s="137"/>
      <c r="I13" s="135"/>
      <c r="J13" s="134"/>
      <c r="K13" s="138" t="e">
        <f t="shared" si="3"/>
        <v>#DIV/0!</v>
      </c>
      <c r="L13" s="138" t="e">
        <f t="shared" si="0"/>
        <v>#DIV/0!</v>
      </c>
      <c r="M13" s="138" t="e">
        <f t="shared" si="1"/>
        <v>#DIV/0!</v>
      </c>
      <c r="N13" s="162" t="e">
        <f t="shared" si="2"/>
        <v>#DIV/0!</v>
      </c>
    </row>
    <row r="14" spans="1:15" s="74" customFormat="1" x14ac:dyDescent="0.5">
      <c r="A14" s="73" t="s">
        <v>86</v>
      </c>
      <c r="B14" s="76" t="s">
        <v>33</v>
      </c>
      <c r="C14" s="80"/>
      <c r="D14" s="80"/>
      <c r="E14" s="80"/>
      <c r="F14" s="81"/>
      <c r="G14" s="160">
        <f t="shared" ref="G14:G16" si="4">SUM(C14:F14)</f>
        <v>0</v>
      </c>
      <c r="H14" s="79"/>
      <c r="I14" s="80"/>
      <c r="J14" s="73"/>
      <c r="K14" s="84" t="e">
        <f t="shared" si="3"/>
        <v>#DIV/0!</v>
      </c>
      <c r="L14" s="84" t="e">
        <f t="shared" si="0"/>
        <v>#DIV/0!</v>
      </c>
      <c r="M14" s="84" t="e">
        <f t="shared" si="1"/>
        <v>#DIV/0!</v>
      </c>
      <c r="N14" s="161" t="e">
        <f t="shared" si="2"/>
        <v>#DIV/0!</v>
      </c>
    </row>
    <row r="15" spans="1:15" s="74" customFormat="1" x14ac:dyDescent="0.5">
      <c r="A15" s="73" t="s">
        <v>86</v>
      </c>
      <c r="B15" s="76" t="s">
        <v>34</v>
      </c>
      <c r="C15" s="80"/>
      <c r="D15" s="80"/>
      <c r="E15" s="80"/>
      <c r="F15" s="81"/>
      <c r="G15" s="160">
        <f t="shared" si="4"/>
        <v>0</v>
      </c>
      <c r="H15" s="79"/>
      <c r="I15" s="80"/>
      <c r="J15" s="73"/>
      <c r="K15" s="84" t="e">
        <f t="shared" si="3"/>
        <v>#DIV/0!</v>
      </c>
      <c r="L15" s="84" t="e">
        <f t="shared" si="0"/>
        <v>#DIV/0!</v>
      </c>
      <c r="M15" s="84" t="e">
        <f t="shared" si="1"/>
        <v>#DIV/0!</v>
      </c>
      <c r="N15" s="161" t="e">
        <f t="shared" si="2"/>
        <v>#DIV/0!</v>
      </c>
    </row>
    <row r="16" spans="1:15" s="74" customFormat="1" x14ac:dyDescent="0.5">
      <c r="A16" s="73" t="s">
        <v>86</v>
      </c>
      <c r="B16" s="75" t="s">
        <v>150</v>
      </c>
      <c r="C16" s="80"/>
      <c r="D16" s="80"/>
      <c r="E16" s="80"/>
      <c r="F16" s="81"/>
      <c r="G16" s="160">
        <f t="shared" si="4"/>
        <v>0</v>
      </c>
      <c r="H16" s="79"/>
      <c r="I16" s="80"/>
      <c r="J16" s="73"/>
      <c r="K16" s="84" t="e">
        <f t="shared" si="3"/>
        <v>#DIV/0!</v>
      </c>
      <c r="L16" s="84" t="e">
        <f t="shared" si="0"/>
        <v>#DIV/0!</v>
      </c>
      <c r="M16" s="84" t="e">
        <f t="shared" si="1"/>
        <v>#DIV/0!</v>
      </c>
      <c r="N16" s="161" t="e">
        <f t="shared" si="2"/>
        <v>#DIV/0!</v>
      </c>
    </row>
  </sheetData>
  <dataValidations count="1">
    <dataValidation type="list" allowBlank="1" showInputMessage="1" showErrorMessage="1" sqref="B22" xr:uid="{00000000-0002-0000-0200-000000000000}">
      <formula1>"Select Drug Category, Brand Name, Generic, Specialty"</formula1>
    </dataValidation>
  </dataValidations>
  <pageMargins left="0.7" right="0.7" top="0.75" bottom="0.75" header="0.3" footer="0.3"/>
  <pageSetup scale="52" orientation="landscape" r:id="rId1"/>
  <headerFooter>
    <oddFooter>&amp;L&amp;"Arial,Regular"&amp;12Version Date: June 26, 2020</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dimension ref="A1:M113"/>
  <sheetViews>
    <sheetView view="pageBreakPreview" zoomScaleNormal="80" zoomScaleSheetLayoutView="100" workbookViewId="0"/>
  </sheetViews>
  <sheetFormatPr defaultColWidth="9.15625" defaultRowHeight="15" x14ac:dyDescent="0.5"/>
  <cols>
    <col min="1" max="1" width="14.68359375" style="2" customWidth="1"/>
    <col min="2" max="2" width="29.15625" style="2" customWidth="1"/>
    <col min="3" max="3" width="28.68359375" style="2" customWidth="1"/>
    <col min="4" max="5" width="19.83984375" style="96" customWidth="1"/>
    <col min="6" max="6" width="19.83984375" style="95" customWidth="1"/>
    <col min="7" max="9" width="19.83984375" style="2" customWidth="1"/>
    <col min="10" max="16384" width="9.15625" style="2"/>
  </cols>
  <sheetData>
    <row r="1" spans="1:13" x14ac:dyDescent="0.5">
      <c r="A1" s="91" t="str">
        <f>+Cover_Page!A1</f>
        <v>California Department of Managed Health Care</v>
      </c>
      <c r="B1" s="91"/>
      <c r="C1" s="88"/>
      <c r="D1" s="88"/>
      <c r="E1" s="88"/>
      <c r="F1" s="88"/>
      <c r="G1" s="88"/>
      <c r="H1" s="88"/>
      <c r="I1" s="88"/>
      <c r="J1" s="88"/>
      <c r="K1" s="88"/>
      <c r="L1" s="86"/>
      <c r="M1" s="86"/>
    </row>
    <row r="2" spans="1:13" x14ac:dyDescent="0.5">
      <c r="A2" s="91" t="str">
        <f>+Cover_Page!A2</f>
        <v>AB 315 Pharmacy Benefit Management - Pilot Project</v>
      </c>
      <c r="B2" s="91"/>
      <c r="C2" s="88"/>
      <c r="D2" s="88"/>
      <c r="E2" s="88"/>
      <c r="F2" s="88"/>
      <c r="G2" s="88"/>
      <c r="H2" s="88"/>
      <c r="I2" s="88"/>
      <c r="J2" s="88"/>
      <c r="K2" s="88"/>
      <c r="L2" s="86"/>
      <c r="M2" s="86"/>
    </row>
    <row r="3" spans="1:13" x14ac:dyDescent="0.5">
      <c r="A3" s="91" t="str">
        <f>+Cover_Page!A3</f>
        <v>California Health and Safety Code section 1368.6 (Section 1368.6)</v>
      </c>
      <c r="B3" s="91"/>
      <c r="C3" s="88"/>
      <c r="D3" s="88"/>
      <c r="E3" s="88"/>
      <c r="F3" s="88"/>
      <c r="G3" s="88"/>
      <c r="H3" s="88"/>
      <c r="I3" s="88"/>
      <c r="J3" s="88"/>
      <c r="K3" s="88"/>
      <c r="L3" s="86"/>
      <c r="M3" s="86"/>
    </row>
    <row r="4" spans="1:13" x14ac:dyDescent="0.5">
      <c r="A4" s="91" t="str">
        <f>+Cover_Page!B6</f>
        <v>5/1/2020 - 4/30/2021 paid through 5/31/2021</v>
      </c>
      <c r="B4" s="91"/>
      <c r="C4" s="88"/>
      <c r="D4" s="88"/>
      <c r="E4" s="88"/>
      <c r="F4" s="88"/>
      <c r="G4" s="88"/>
      <c r="H4" s="88"/>
      <c r="I4" s="88"/>
      <c r="J4" s="88"/>
      <c r="K4" s="88"/>
      <c r="L4" s="87"/>
      <c r="M4" s="87"/>
    </row>
    <row r="5" spans="1:13" x14ac:dyDescent="0.5">
      <c r="A5" s="91" t="str">
        <f>+Cover_Page!B17</f>
        <v>Commercial</v>
      </c>
      <c r="B5" s="91"/>
      <c r="C5" s="88"/>
      <c r="D5" s="88"/>
      <c r="E5" s="88"/>
      <c r="F5" s="88"/>
      <c r="G5" s="88"/>
      <c r="H5" s="88"/>
      <c r="I5" s="88"/>
      <c r="J5" s="88"/>
      <c r="K5" s="88"/>
      <c r="L5" s="86"/>
      <c r="M5" s="86"/>
    </row>
    <row r="6" spans="1:13" x14ac:dyDescent="0.5">
      <c r="A6" s="91"/>
      <c r="B6" s="91"/>
      <c r="C6" s="88"/>
      <c r="D6" s="88"/>
      <c r="E6" s="88"/>
      <c r="F6" s="88"/>
      <c r="G6" s="88"/>
      <c r="H6" s="88"/>
      <c r="I6" s="88"/>
      <c r="J6" s="88"/>
      <c r="K6" s="88"/>
      <c r="L6" s="86"/>
      <c r="M6" s="86"/>
    </row>
    <row r="7" spans="1:13" ht="19.5" customHeight="1" x14ac:dyDescent="0.5">
      <c r="A7" s="133" t="s">
        <v>170</v>
      </c>
      <c r="B7" s="133"/>
      <c r="C7" s="90"/>
      <c r="D7" s="90"/>
      <c r="E7" s="90"/>
      <c r="F7" s="90"/>
      <c r="G7" s="90"/>
      <c r="H7" s="90"/>
      <c r="I7" s="90"/>
      <c r="J7" s="90"/>
      <c r="K7" s="90"/>
      <c r="L7" s="88"/>
      <c r="M7" s="88"/>
    </row>
    <row r="8" spans="1:13" x14ac:dyDescent="0.5">
      <c r="A8" s="90" t="s">
        <v>175</v>
      </c>
      <c r="B8" s="90"/>
      <c r="C8" s="88"/>
      <c r="D8" s="88"/>
      <c r="E8" s="88"/>
      <c r="F8" s="88"/>
      <c r="G8" s="88"/>
      <c r="H8" s="88"/>
      <c r="I8" s="88"/>
      <c r="J8" s="88"/>
      <c r="K8" s="88"/>
      <c r="L8" s="86"/>
      <c r="M8" s="86"/>
    </row>
    <row r="9" spans="1:13" x14ac:dyDescent="0.5">
      <c r="A9" s="76" t="s">
        <v>165</v>
      </c>
      <c r="B9" s="76"/>
      <c r="C9" s="76"/>
      <c r="D9" s="143"/>
      <c r="E9" s="143"/>
      <c r="F9" s="144"/>
    </row>
    <row r="10" spans="1:13" x14ac:dyDescent="0.5">
      <c r="A10" s="76" t="s">
        <v>166</v>
      </c>
      <c r="B10" s="76"/>
      <c r="C10" s="76"/>
      <c r="D10" s="143"/>
      <c r="E10" s="143"/>
      <c r="F10" s="144"/>
    </row>
    <row r="11" spans="1:13" x14ac:dyDescent="0.5">
      <c r="A11" s="76" t="s">
        <v>167</v>
      </c>
      <c r="B11" s="76"/>
      <c r="C11" s="76"/>
      <c r="D11" s="143"/>
      <c r="E11" s="143"/>
      <c r="F11" s="144"/>
    </row>
    <row r="12" spans="1:13" x14ac:dyDescent="0.5">
      <c r="A12" s="76" t="s">
        <v>152</v>
      </c>
      <c r="B12" s="76"/>
      <c r="C12" s="76"/>
      <c r="D12" s="143"/>
      <c r="E12" s="143"/>
      <c r="F12" s="144"/>
    </row>
    <row r="13" spans="1:13" s="76" customFormat="1" x14ac:dyDescent="0.5">
      <c r="D13" s="143"/>
      <c r="E13" s="143"/>
      <c r="F13" s="144"/>
    </row>
    <row r="14" spans="1:13" s="76" customFormat="1" x14ac:dyDescent="0.5">
      <c r="A14" s="123" t="s">
        <v>139</v>
      </c>
      <c r="D14" s="143"/>
      <c r="E14" s="143"/>
      <c r="F14" s="144"/>
    </row>
    <row r="16" spans="1:13" ht="34" customHeight="1" x14ac:dyDescent="0.5">
      <c r="A16" s="89"/>
      <c r="B16" s="89"/>
      <c r="C16" s="89"/>
      <c r="D16" s="151" t="s">
        <v>162</v>
      </c>
      <c r="E16" s="152"/>
      <c r="F16" s="155"/>
      <c r="G16" s="151" t="s">
        <v>163</v>
      </c>
      <c r="H16" s="155"/>
      <c r="I16" s="155"/>
      <c r="J16" s="88"/>
      <c r="K16" s="88"/>
      <c r="L16" s="88"/>
      <c r="M16" s="88"/>
    </row>
    <row r="17" spans="1:9" s="93" customFormat="1" ht="30" x14ac:dyDescent="0.55000000000000004">
      <c r="A17" s="97" t="s">
        <v>141</v>
      </c>
      <c r="B17" s="98" t="s">
        <v>146</v>
      </c>
      <c r="C17" s="92" t="s">
        <v>140</v>
      </c>
      <c r="D17" s="153" t="s">
        <v>89</v>
      </c>
      <c r="E17" s="154" t="s">
        <v>94</v>
      </c>
      <c r="F17" s="142" t="s">
        <v>174</v>
      </c>
      <c r="G17" s="153" t="s">
        <v>89</v>
      </c>
      <c r="H17" s="154" t="s">
        <v>94</v>
      </c>
      <c r="I17" s="142" t="s">
        <v>174</v>
      </c>
    </row>
    <row r="18" spans="1:9" x14ac:dyDescent="0.5">
      <c r="B18" s="70" t="s">
        <v>164</v>
      </c>
      <c r="C18" s="76" t="s">
        <v>137</v>
      </c>
      <c r="D18" s="94"/>
      <c r="E18" s="95"/>
      <c r="F18" s="84" t="e">
        <f>D18/E18</f>
        <v>#DIV/0!</v>
      </c>
      <c r="G18" s="94"/>
      <c r="H18" s="95"/>
      <c r="I18" s="84" t="e">
        <f>G18/H18</f>
        <v>#DIV/0!</v>
      </c>
    </row>
    <row r="19" spans="1:9" x14ac:dyDescent="0.5">
      <c r="B19" s="70" t="s">
        <v>164</v>
      </c>
      <c r="C19" s="76" t="s">
        <v>137</v>
      </c>
      <c r="F19" s="84" t="e">
        <f t="shared" ref="F19:F82" si="0">D19/E19</f>
        <v>#DIV/0!</v>
      </c>
      <c r="I19" s="84" t="e">
        <f t="shared" ref="I19:I82" si="1">G19/H19</f>
        <v>#DIV/0!</v>
      </c>
    </row>
    <row r="20" spans="1:9" s="74" customFormat="1" x14ac:dyDescent="0.5">
      <c r="A20" s="2"/>
      <c r="B20" s="70" t="s">
        <v>164</v>
      </c>
      <c r="C20" s="76" t="s">
        <v>137</v>
      </c>
      <c r="D20" s="140"/>
      <c r="E20" s="140"/>
      <c r="F20" s="84" t="e">
        <f t="shared" si="0"/>
        <v>#DIV/0!</v>
      </c>
      <c r="I20" s="84" t="e">
        <f t="shared" si="1"/>
        <v>#DIV/0!</v>
      </c>
    </row>
    <row r="21" spans="1:9" x14ac:dyDescent="0.5">
      <c r="B21" s="70" t="s">
        <v>164</v>
      </c>
      <c r="C21" s="76" t="s">
        <v>137</v>
      </c>
      <c r="F21" s="84" t="e">
        <f t="shared" si="0"/>
        <v>#DIV/0!</v>
      </c>
      <c r="I21" s="84" t="e">
        <f t="shared" si="1"/>
        <v>#DIV/0!</v>
      </c>
    </row>
    <row r="22" spans="1:9" x14ac:dyDescent="0.5">
      <c r="B22" s="70" t="s">
        <v>164</v>
      </c>
      <c r="C22" s="76" t="s">
        <v>137</v>
      </c>
      <c r="F22" s="84" t="e">
        <f t="shared" si="0"/>
        <v>#DIV/0!</v>
      </c>
      <c r="I22" s="84" t="e">
        <f t="shared" si="1"/>
        <v>#DIV/0!</v>
      </c>
    </row>
    <row r="23" spans="1:9" x14ac:dyDescent="0.5">
      <c r="B23" s="70" t="s">
        <v>164</v>
      </c>
      <c r="C23" s="76" t="s">
        <v>137</v>
      </c>
      <c r="F23" s="84" t="e">
        <f t="shared" si="0"/>
        <v>#DIV/0!</v>
      </c>
      <c r="I23" s="84" t="e">
        <f t="shared" si="1"/>
        <v>#DIV/0!</v>
      </c>
    </row>
    <row r="24" spans="1:9" x14ac:dyDescent="0.5">
      <c r="B24" s="70" t="s">
        <v>164</v>
      </c>
      <c r="C24" s="76" t="s">
        <v>137</v>
      </c>
      <c r="F24" s="84" t="e">
        <f t="shared" si="0"/>
        <v>#DIV/0!</v>
      </c>
      <c r="I24" s="84" t="e">
        <f t="shared" si="1"/>
        <v>#DIV/0!</v>
      </c>
    </row>
    <row r="25" spans="1:9" x14ac:dyDescent="0.5">
      <c r="B25" s="70" t="s">
        <v>164</v>
      </c>
      <c r="C25" s="76" t="s">
        <v>137</v>
      </c>
      <c r="F25" s="84" t="e">
        <f t="shared" si="0"/>
        <v>#DIV/0!</v>
      </c>
      <c r="I25" s="84" t="e">
        <f t="shared" si="1"/>
        <v>#DIV/0!</v>
      </c>
    </row>
    <row r="26" spans="1:9" x14ac:dyDescent="0.5">
      <c r="B26" s="70" t="s">
        <v>164</v>
      </c>
      <c r="C26" s="76" t="s">
        <v>137</v>
      </c>
      <c r="F26" s="84" t="e">
        <f t="shared" si="0"/>
        <v>#DIV/0!</v>
      </c>
      <c r="I26" s="84" t="e">
        <f t="shared" si="1"/>
        <v>#DIV/0!</v>
      </c>
    </row>
    <row r="27" spans="1:9" x14ac:dyDescent="0.5">
      <c r="B27" s="70" t="s">
        <v>164</v>
      </c>
      <c r="C27" s="76" t="s">
        <v>137</v>
      </c>
      <c r="F27" s="84" t="e">
        <f t="shared" si="0"/>
        <v>#DIV/0!</v>
      </c>
      <c r="I27" s="84" t="e">
        <f t="shared" si="1"/>
        <v>#DIV/0!</v>
      </c>
    </row>
    <row r="28" spans="1:9" x14ac:dyDescent="0.5">
      <c r="B28" s="70" t="s">
        <v>164</v>
      </c>
      <c r="C28" s="76" t="s">
        <v>137</v>
      </c>
      <c r="F28" s="84" t="e">
        <f t="shared" si="0"/>
        <v>#DIV/0!</v>
      </c>
      <c r="I28" s="84" t="e">
        <f t="shared" si="1"/>
        <v>#DIV/0!</v>
      </c>
    </row>
    <row r="29" spans="1:9" x14ac:dyDescent="0.5">
      <c r="B29" s="70" t="s">
        <v>164</v>
      </c>
      <c r="C29" s="76" t="s">
        <v>137</v>
      </c>
      <c r="F29" s="84" t="e">
        <f t="shared" si="0"/>
        <v>#DIV/0!</v>
      </c>
      <c r="I29" s="84" t="e">
        <f t="shared" si="1"/>
        <v>#DIV/0!</v>
      </c>
    </row>
    <row r="30" spans="1:9" x14ac:dyDescent="0.5">
      <c r="B30" s="70" t="s">
        <v>164</v>
      </c>
      <c r="C30" s="76" t="s">
        <v>137</v>
      </c>
      <c r="F30" s="84" t="e">
        <f t="shared" si="0"/>
        <v>#DIV/0!</v>
      </c>
      <c r="I30" s="84" t="e">
        <f t="shared" si="1"/>
        <v>#DIV/0!</v>
      </c>
    </row>
    <row r="31" spans="1:9" x14ac:dyDescent="0.5">
      <c r="B31" s="70" t="s">
        <v>164</v>
      </c>
      <c r="C31" s="76" t="s">
        <v>137</v>
      </c>
      <c r="F31" s="84" t="e">
        <f t="shared" si="0"/>
        <v>#DIV/0!</v>
      </c>
      <c r="I31" s="84" t="e">
        <f t="shared" si="1"/>
        <v>#DIV/0!</v>
      </c>
    </row>
    <row r="32" spans="1:9" x14ac:dyDescent="0.5">
      <c r="B32" s="70" t="s">
        <v>164</v>
      </c>
      <c r="C32" s="76" t="s">
        <v>137</v>
      </c>
      <c r="F32" s="84" t="e">
        <f t="shared" si="0"/>
        <v>#DIV/0!</v>
      </c>
      <c r="I32" s="84" t="e">
        <f t="shared" si="1"/>
        <v>#DIV/0!</v>
      </c>
    </row>
    <row r="33" spans="2:9" x14ac:dyDescent="0.5">
      <c r="B33" s="70" t="s">
        <v>164</v>
      </c>
      <c r="C33" s="76" t="s">
        <v>137</v>
      </c>
      <c r="F33" s="84" t="e">
        <f t="shared" si="0"/>
        <v>#DIV/0!</v>
      </c>
      <c r="I33" s="84" t="e">
        <f t="shared" si="1"/>
        <v>#DIV/0!</v>
      </c>
    </row>
    <row r="34" spans="2:9" x14ac:dyDescent="0.5">
      <c r="B34" s="70" t="s">
        <v>164</v>
      </c>
      <c r="C34" s="76" t="s">
        <v>137</v>
      </c>
      <c r="F34" s="84" t="e">
        <f t="shared" si="0"/>
        <v>#DIV/0!</v>
      </c>
      <c r="I34" s="84" t="e">
        <f t="shared" si="1"/>
        <v>#DIV/0!</v>
      </c>
    </row>
    <row r="35" spans="2:9" x14ac:dyDescent="0.5">
      <c r="B35" s="70" t="s">
        <v>164</v>
      </c>
      <c r="C35" s="76" t="s">
        <v>137</v>
      </c>
      <c r="F35" s="84" t="e">
        <f t="shared" si="0"/>
        <v>#DIV/0!</v>
      </c>
      <c r="I35" s="84" t="e">
        <f t="shared" si="1"/>
        <v>#DIV/0!</v>
      </c>
    </row>
    <row r="36" spans="2:9" x14ac:dyDescent="0.5">
      <c r="B36" s="70" t="s">
        <v>164</v>
      </c>
      <c r="C36" s="76" t="s">
        <v>137</v>
      </c>
      <c r="F36" s="84" t="e">
        <f t="shared" si="0"/>
        <v>#DIV/0!</v>
      </c>
      <c r="I36" s="84" t="e">
        <f t="shared" si="1"/>
        <v>#DIV/0!</v>
      </c>
    </row>
    <row r="37" spans="2:9" x14ac:dyDescent="0.5">
      <c r="B37" s="70" t="s">
        <v>164</v>
      </c>
      <c r="C37" s="76" t="s">
        <v>137</v>
      </c>
      <c r="F37" s="84" t="e">
        <f t="shared" si="0"/>
        <v>#DIV/0!</v>
      </c>
      <c r="I37" s="84" t="e">
        <f t="shared" si="1"/>
        <v>#DIV/0!</v>
      </c>
    </row>
    <row r="38" spans="2:9" x14ac:dyDescent="0.5">
      <c r="B38" s="70" t="s">
        <v>164</v>
      </c>
      <c r="C38" s="76" t="s">
        <v>137</v>
      </c>
      <c r="F38" s="84" t="e">
        <f t="shared" si="0"/>
        <v>#DIV/0!</v>
      </c>
      <c r="I38" s="84" t="e">
        <f t="shared" si="1"/>
        <v>#DIV/0!</v>
      </c>
    </row>
    <row r="39" spans="2:9" x14ac:dyDescent="0.5">
      <c r="B39" s="70" t="s">
        <v>164</v>
      </c>
      <c r="C39" s="76" t="s">
        <v>137</v>
      </c>
      <c r="F39" s="84" t="e">
        <f t="shared" si="0"/>
        <v>#DIV/0!</v>
      </c>
      <c r="I39" s="84" t="e">
        <f t="shared" si="1"/>
        <v>#DIV/0!</v>
      </c>
    </row>
    <row r="40" spans="2:9" x14ac:dyDescent="0.5">
      <c r="B40" s="70" t="s">
        <v>164</v>
      </c>
      <c r="C40" s="76" t="s">
        <v>137</v>
      </c>
      <c r="F40" s="84" t="e">
        <f t="shared" si="0"/>
        <v>#DIV/0!</v>
      </c>
      <c r="I40" s="84" t="e">
        <f t="shared" si="1"/>
        <v>#DIV/0!</v>
      </c>
    </row>
    <row r="41" spans="2:9" x14ac:dyDescent="0.5">
      <c r="B41" s="70" t="s">
        <v>164</v>
      </c>
      <c r="C41" s="76" t="s">
        <v>137</v>
      </c>
      <c r="F41" s="84" t="e">
        <f t="shared" si="0"/>
        <v>#DIV/0!</v>
      </c>
      <c r="I41" s="84" t="e">
        <f t="shared" si="1"/>
        <v>#DIV/0!</v>
      </c>
    </row>
    <row r="42" spans="2:9" x14ac:dyDescent="0.5">
      <c r="B42" s="70" t="s">
        <v>164</v>
      </c>
      <c r="C42" s="76" t="s">
        <v>137</v>
      </c>
      <c r="F42" s="84" t="e">
        <f t="shared" si="0"/>
        <v>#DIV/0!</v>
      </c>
      <c r="I42" s="84" t="e">
        <f t="shared" si="1"/>
        <v>#DIV/0!</v>
      </c>
    </row>
    <row r="43" spans="2:9" x14ac:dyDescent="0.5">
      <c r="B43" s="70" t="s">
        <v>164</v>
      </c>
      <c r="C43" s="76" t="s">
        <v>137</v>
      </c>
      <c r="F43" s="84" t="e">
        <f t="shared" si="0"/>
        <v>#DIV/0!</v>
      </c>
      <c r="I43" s="84" t="e">
        <f t="shared" si="1"/>
        <v>#DIV/0!</v>
      </c>
    </row>
    <row r="44" spans="2:9" x14ac:dyDescent="0.5">
      <c r="B44" s="70" t="s">
        <v>164</v>
      </c>
      <c r="C44" s="76" t="s">
        <v>137</v>
      </c>
      <c r="F44" s="84" t="e">
        <f t="shared" si="0"/>
        <v>#DIV/0!</v>
      </c>
      <c r="I44" s="84" t="e">
        <f t="shared" si="1"/>
        <v>#DIV/0!</v>
      </c>
    </row>
    <row r="45" spans="2:9" x14ac:dyDescent="0.5">
      <c r="B45" s="70" t="s">
        <v>164</v>
      </c>
      <c r="C45" s="76" t="s">
        <v>137</v>
      </c>
      <c r="F45" s="84" t="e">
        <f t="shared" si="0"/>
        <v>#DIV/0!</v>
      </c>
      <c r="I45" s="84" t="e">
        <f t="shared" si="1"/>
        <v>#DIV/0!</v>
      </c>
    </row>
    <row r="46" spans="2:9" x14ac:dyDescent="0.5">
      <c r="B46" s="70" t="s">
        <v>164</v>
      </c>
      <c r="C46" s="76" t="s">
        <v>137</v>
      </c>
      <c r="F46" s="84" t="e">
        <f t="shared" si="0"/>
        <v>#DIV/0!</v>
      </c>
      <c r="I46" s="84" t="e">
        <f t="shared" si="1"/>
        <v>#DIV/0!</v>
      </c>
    </row>
    <row r="47" spans="2:9" x14ac:dyDescent="0.5">
      <c r="B47" s="70" t="s">
        <v>164</v>
      </c>
      <c r="C47" s="76" t="s">
        <v>137</v>
      </c>
      <c r="F47" s="84" t="e">
        <f t="shared" si="0"/>
        <v>#DIV/0!</v>
      </c>
      <c r="I47" s="84" t="e">
        <f t="shared" si="1"/>
        <v>#DIV/0!</v>
      </c>
    </row>
    <row r="48" spans="2:9" x14ac:dyDescent="0.5">
      <c r="B48" s="70" t="s">
        <v>164</v>
      </c>
      <c r="C48" s="76" t="s">
        <v>137</v>
      </c>
      <c r="F48" s="84" t="e">
        <f t="shared" si="0"/>
        <v>#DIV/0!</v>
      </c>
      <c r="I48" s="84" t="e">
        <f t="shared" si="1"/>
        <v>#DIV/0!</v>
      </c>
    </row>
    <row r="49" spans="2:9" x14ac:dyDescent="0.5">
      <c r="B49" s="70" t="s">
        <v>164</v>
      </c>
      <c r="C49" s="76" t="s">
        <v>137</v>
      </c>
      <c r="F49" s="84" t="e">
        <f t="shared" si="0"/>
        <v>#DIV/0!</v>
      </c>
      <c r="I49" s="84" t="e">
        <f t="shared" si="1"/>
        <v>#DIV/0!</v>
      </c>
    </row>
    <row r="50" spans="2:9" x14ac:dyDescent="0.5">
      <c r="B50" s="70" t="s">
        <v>164</v>
      </c>
      <c r="C50" s="76" t="s">
        <v>137</v>
      </c>
      <c r="F50" s="84" t="e">
        <f t="shared" si="0"/>
        <v>#DIV/0!</v>
      </c>
      <c r="I50" s="84" t="e">
        <f t="shared" si="1"/>
        <v>#DIV/0!</v>
      </c>
    </row>
    <row r="51" spans="2:9" x14ac:dyDescent="0.5">
      <c r="B51" s="70" t="s">
        <v>164</v>
      </c>
      <c r="C51" s="76" t="s">
        <v>137</v>
      </c>
      <c r="F51" s="84" t="e">
        <f t="shared" si="0"/>
        <v>#DIV/0!</v>
      </c>
      <c r="I51" s="84" t="e">
        <f t="shared" si="1"/>
        <v>#DIV/0!</v>
      </c>
    </row>
    <row r="52" spans="2:9" x14ac:dyDescent="0.5">
      <c r="B52" s="70" t="s">
        <v>164</v>
      </c>
      <c r="C52" s="76" t="s">
        <v>137</v>
      </c>
      <c r="F52" s="84" t="e">
        <f t="shared" si="0"/>
        <v>#DIV/0!</v>
      </c>
      <c r="I52" s="84" t="e">
        <f t="shared" si="1"/>
        <v>#DIV/0!</v>
      </c>
    </row>
    <row r="53" spans="2:9" x14ac:dyDescent="0.5">
      <c r="B53" s="70" t="s">
        <v>164</v>
      </c>
      <c r="C53" s="76" t="s">
        <v>137</v>
      </c>
      <c r="F53" s="84" t="e">
        <f t="shared" si="0"/>
        <v>#DIV/0!</v>
      </c>
      <c r="I53" s="84" t="e">
        <f t="shared" si="1"/>
        <v>#DIV/0!</v>
      </c>
    </row>
    <row r="54" spans="2:9" x14ac:dyDescent="0.5">
      <c r="B54" s="70" t="s">
        <v>164</v>
      </c>
      <c r="C54" s="76" t="s">
        <v>137</v>
      </c>
      <c r="F54" s="84" t="e">
        <f t="shared" si="0"/>
        <v>#DIV/0!</v>
      </c>
      <c r="I54" s="84" t="e">
        <f t="shared" si="1"/>
        <v>#DIV/0!</v>
      </c>
    </row>
    <row r="55" spans="2:9" x14ac:dyDescent="0.5">
      <c r="B55" s="70" t="s">
        <v>164</v>
      </c>
      <c r="C55" s="76" t="s">
        <v>137</v>
      </c>
      <c r="F55" s="84" t="e">
        <f t="shared" si="0"/>
        <v>#DIV/0!</v>
      </c>
      <c r="I55" s="84" t="e">
        <f t="shared" si="1"/>
        <v>#DIV/0!</v>
      </c>
    </row>
    <row r="56" spans="2:9" x14ac:dyDescent="0.5">
      <c r="B56" s="70" t="s">
        <v>164</v>
      </c>
      <c r="C56" s="76" t="s">
        <v>137</v>
      </c>
      <c r="F56" s="84" t="e">
        <f t="shared" si="0"/>
        <v>#DIV/0!</v>
      </c>
      <c r="I56" s="84" t="e">
        <f t="shared" si="1"/>
        <v>#DIV/0!</v>
      </c>
    </row>
    <row r="57" spans="2:9" x14ac:dyDescent="0.5">
      <c r="B57" s="70" t="s">
        <v>164</v>
      </c>
      <c r="C57" s="76" t="s">
        <v>137</v>
      </c>
      <c r="F57" s="84" t="e">
        <f t="shared" si="0"/>
        <v>#DIV/0!</v>
      </c>
      <c r="I57" s="84" t="e">
        <f t="shared" si="1"/>
        <v>#DIV/0!</v>
      </c>
    </row>
    <row r="58" spans="2:9" x14ac:dyDescent="0.5">
      <c r="B58" s="70" t="s">
        <v>164</v>
      </c>
      <c r="C58" s="76" t="s">
        <v>137</v>
      </c>
      <c r="F58" s="84" t="e">
        <f t="shared" si="0"/>
        <v>#DIV/0!</v>
      </c>
      <c r="I58" s="84" t="e">
        <f t="shared" si="1"/>
        <v>#DIV/0!</v>
      </c>
    </row>
    <row r="59" spans="2:9" x14ac:dyDescent="0.5">
      <c r="B59" s="70" t="s">
        <v>164</v>
      </c>
      <c r="C59" s="76" t="s">
        <v>137</v>
      </c>
      <c r="F59" s="84" t="e">
        <f t="shared" si="0"/>
        <v>#DIV/0!</v>
      </c>
      <c r="I59" s="84" t="e">
        <f t="shared" si="1"/>
        <v>#DIV/0!</v>
      </c>
    </row>
    <row r="60" spans="2:9" x14ac:dyDescent="0.5">
      <c r="B60" s="70" t="s">
        <v>164</v>
      </c>
      <c r="C60" s="76" t="s">
        <v>137</v>
      </c>
      <c r="F60" s="84" t="e">
        <f t="shared" si="0"/>
        <v>#DIV/0!</v>
      </c>
      <c r="I60" s="84" t="e">
        <f t="shared" si="1"/>
        <v>#DIV/0!</v>
      </c>
    </row>
    <row r="61" spans="2:9" x14ac:dyDescent="0.5">
      <c r="B61" s="70" t="s">
        <v>164</v>
      </c>
      <c r="C61" s="76" t="s">
        <v>137</v>
      </c>
      <c r="F61" s="84" t="e">
        <f t="shared" si="0"/>
        <v>#DIV/0!</v>
      </c>
      <c r="I61" s="84" t="e">
        <f t="shared" si="1"/>
        <v>#DIV/0!</v>
      </c>
    </row>
    <row r="62" spans="2:9" x14ac:dyDescent="0.5">
      <c r="B62" s="70" t="s">
        <v>164</v>
      </c>
      <c r="C62" s="76" t="s">
        <v>137</v>
      </c>
      <c r="F62" s="84" t="e">
        <f t="shared" si="0"/>
        <v>#DIV/0!</v>
      </c>
      <c r="I62" s="84" t="e">
        <f t="shared" si="1"/>
        <v>#DIV/0!</v>
      </c>
    </row>
    <row r="63" spans="2:9" x14ac:dyDescent="0.5">
      <c r="B63" s="70" t="s">
        <v>164</v>
      </c>
      <c r="C63" s="76" t="s">
        <v>137</v>
      </c>
      <c r="F63" s="84" t="e">
        <f t="shared" si="0"/>
        <v>#DIV/0!</v>
      </c>
      <c r="I63" s="84" t="e">
        <f t="shared" si="1"/>
        <v>#DIV/0!</v>
      </c>
    </row>
    <row r="64" spans="2:9" x14ac:dyDescent="0.5">
      <c r="B64" s="70" t="s">
        <v>164</v>
      </c>
      <c r="C64" s="76" t="s">
        <v>137</v>
      </c>
      <c r="F64" s="84" t="e">
        <f t="shared" si="0"/>
        <v>#DIV/0!</v>
      </c>
      <c r="I64" s="84" t="e">
        <f t="shared" si="1"/>
        <v>#DIV/0!</v>
      </c>
    </row>
    <row r="65" spans="2:9" x14ac:dyDescent="0.5">
      <c r="B65" s="70" t="s">
        <v>164</v>
      </c>
      <c r="C65" s="76" t="s">
        <v>137</v>
      </c>
      <c r="F65" s="84" t="e">
        <f t="shared" si="0"/>
        <v>#DIV/0!</v>
      </c>
      <c r="I65" s="84" t="e">
        <f t="shared" si="1"/>
        <v>#DIV/0!</v>
      </c>
    </row>
    <row r="66" spans="2:9" x14ac:dyDescent="0.5">
      <c r="B66" s="70" t="s">
        <v>164</v>
      </c>
      <c r="C66" s="76" t="s">
        <v>137</v>
      </c>
      <c r="F66" s="84" t="e">
        <f t="shared" si="0"/>
        <v>#DIV/0!</v>
      </c>
      <c r="I66" s="84" t="e">
        <f t="shared" si="1"/>
        <v>#DIV/0!</v>
      </c>
    </row>
    <row r="67" spans="2:9" x14ac:dyDescent="0.5">
      <c r="B67" s="70" t="s">
        <v>164</v>
      </c>
      <c r="C67" s="76" t="s">
        <v>137</v>
      </c>
      <c r="F67" s="84" t="e">
        <f t="shared" si="0"/>
        <v>#DIV/0!</v>
      </c>
      <c r="I67" s="84" t="e">
        <f t="shared" si="1"/>
        <v>#DIV/0!</v>
      </c>
    </row>
    <row r="68" spans="2:9" x14ac:dyDescent="0.5">
      <c r="B68" s="70" t="s">
        <v>164</v>
      </c>
      <c r="C68" s="76" t="s">
        <v>137</v>
      </c>
      <c r="F68" s="84" t="e">
        <f t="shared" si="0"/>
        <v>#DIV/0!</v>
      </c>
      <c r="I68" s="84" t="e">
        <f t="shared" si="1"/>
        <v>#DIV/0!</v>
      </c>
    </row>
    <row r="69" spans="2:9" x14ac:dyDescent="0.5">
      <c r="B69" s="70" t="s">
        <v>164</v>
      </c>
      <c r="C69" s="76" t="s">
        <v>137</v>
      </c>
      <c r="F69" s="84" t="e">
        <f t="shared" si="0"/>
        <v>#DIV/0!</v>
      </c>
      <c r="I69" s="84" t="e">
        <f t="shared" si="1"/>
        <v>#DIV/0!</v>
      </c>
    </row>
    <row r="70" spans="2:9" x14ac:dyDescent="0.5">
      <c r="B70" s="70" t="s">
        <v>164</v>
      </c>
      <c r="C70" s="76" t="s">
        <v>137</v>
      </c>
      <c r="F70" s="84" t="e">
        <f t="shared" si="0"/>
        <v>#DIV/0!</v>
      </c>
      <c r="I70" s="84" t="e">
        <f t="shared" si="1"/>
        <v>#DIV/0!</v>
      </c>
    </row>
    <row r="71" spans="2:9" x14ac:dyDescent="0.5">
      <c r="B71" s="70" t="s">
        <v>164</v>
      </c>
      <c r="C71" s="76" t="s">
        <v>137</v>
      </c>
      <c r="F71" s="84" t="e">
        <f t="shared" si="0"/>
        <v>#DIV/0!</v>
      </c>
      <c r="I71" s="84" t="e">
        <f t="shared" si="1"/>
        <v>#DIV/0!</v>
      </c>
    </row>
    <row r="72" spans="2:9" x14ac:dyDescent="0.5">
      <c r="B72" s="70" t="s">
        <v>164</v>
      </c>
      <c r="C72" s="76" t="s">
        <v>137</v>
      </c>
      <c r="F72" s="84" t="e">
        <f t="shared" si="0"/>
        <v>#DIV/0!</v>
      </c>
      <c r="I72" s="84" t="e">
        <f t="shared" si="1"/>
        <v>#DIV/0!</v>
      </c>
    </row>
    <row r="73" spans="2:9" x14ac:dyDescent="0.5">
      <c r="B73" s="70" t="s">
        <v>164</v>
      </c>
      <c r="C73" s="76" t="s">
        <v>137</v>
      </c>
      <c r="F73" s="84" t="e">
        <f t="shared" si="0"/>
        <v>#DIV/0!</v>
      </c>
      <c r="I73" s="84" t="e">
        <f t="shared" si="1"/>
        <v>#DIV/0!</v>
      </c>
    </row>
    <row r="74" spans="2:9" x14ac:dyDescent="0.5">
      <c r="B74" s="70" t="s">
        <v>164</v>
      </c>
      <c r="C74" s="76" t="s">
        <v>137</v>
      </c>
      <c r="F74" s="84" t="e">
        <f t="shared" si="0"/>
        <v>#DIV/0!</v>
      </c>
      <c r="I74" s="84" t="e">
        <f t="shared" si="1"/>
        <v>#DIV/0!</v>
      </c>
    </row>
    <row r="75" spans="2:9" x14ac:dyDescent="0.5">
      <c r="B75" s="70" t="s">
        <v>164</v>
      </c>
      <c r="C75" s="76" t="s">
        <v>137</v>
      </c>
      <c r="F75" s="84" t="e">
        <f t="shared" si="0"/>
        <v>#DIV/0!</v>
      </c>
      <c r="I75" s="84" t="e">
        <f t="shared" si="1"/>
        <v>#DIV/0!</v>
      </c>
    </row>
    <row r="76" spans="2:9" x14ac:dyDescent="0.5">
      <c r="B76" s="70" t="s">
        <v>164</v>
      </c>
      <c r="C76" s="76" t="s">
        <v>137</v>
      </c>
      <c r="F76" s="84" t="e">
        <f t="shared" si="0"/>
        <v>#DIV/0!</v>
      </c>
      <c r="I76" s="84" t="e">
        <f t="shared" si="1"/>
        <v>#DIV/0!</v>
      </c>
    </row>
    <row r="77" spans="2:9" x14ac:dyDescent="0.5">
      <c r="B77" s="70" t="s">
        <v>164</v>
      </c>
      <c r="C77" s="76" t="s">
        <v>137</v>
      </c>
      <c r="F77" s="84" t="e">
        <f t="shared" si="0"/>
        <v>#DIV/0!</v>
      </c>
      <c r="I77" s="84" t="e">
        <f t="shared" si="1"/>
        <v>#DIV/0!</v>
      </c>
    </row>
    <row r="78" spans="2:9" x14ac:dyDescent="0.5">
      <c r="B78" s="70" t="s">
        <v>164</v>
      </c>
      <c r="C78" s="76" t="s">
        <v>137</v>
      </c>
      <c r="F78" s="84" t="e">
        <f t="shared" si="0"/>
        <v>#DIV/0!</v>
      </c>
      <c r="I78" s="84" t="e">
        <f t="shared" si="1"/>
        <v>#DIV/0!</v>
      </c>
    </row>
    <row r="79" spans="2:9" x14ac:dyDescent="0.5">
      <c r="B79" s="70" t="s">
        <v>164</v>
      </c>
      <c r="C79" s="76" t="s">
        <v>137</v>
      </c>
      <c r="F79" s="84" t="e">
        <f t="shared" si="0"/>
        <v>#DIV/0!</v>
      </c>
      <c r="I79" s="84" t="e">
        <f t="shared" si="1"/>
        <v>#DIV/0!</v>
      </c>
    </row>
    <row r="80" spans="2:9" x14ac:dyDescent="0.5">
      <c r="B80" s="70" t="s">
        <v>164</v>
      </c>
      <c r="C80" s="76" t="s">
        <v>137</v>
      </c>
      <c r="F80" s="84" t="e">
        <f t="shared" si="0"/>
        <v>#DIV/0!</v>
      </c>
      <c r="I80" s="84" t="e">
        <f t="shared" si="1"/>
        <v>#DIV/0!</v>
      </c>
    </row>
    <row r="81" spans="2:9" x14ac:dyDescent="0.5">
      <c r="B81" s="70" t="s">
        <v>164</v>
      </c>
      <c r="C81" s="76" t="s">
        <v>137</v>
      </c>
      <c r="F81" s="84" t="e">
        <f t="shared" si="0"/>
        <v>#DIV/0!</v>
      </c>
      <c r="I81" s="84" t="e">
        <f t="shared" si="1"/>
        <v>#DIV/0!</v>
      </c>
    </row>
    <row r="82" spans="2:9" x14ac:dyDescent="0.5">
      <c r="B82" s="70" t="s">
        <v>164</v>
      </c>
      <c r="C82" s="76" t="s">
        <v>137</v>
      </c>
      <c r="F82" s="84" t="e">
        <f t="shared" si="0"/>
        <v>#DIV/0!</v>
      </c>
      <c r="I82" s="84" t="e">
        <f t="shared" si="1"/>
        <v>#DIV/0!</v>
      </c>
    </row>
    <row r="83" spans="2:9" x14ac:dyDescent="0.5">
      <c r="B83" s="70" t="s">
        <v>164</v>
      </c>
      <c r="C83" s="76" t="s">
        <v>137</v>
      </c>
      <c r="F83" s="84" t="e">
        <f t="shared" ref="F83:F90" si="2">D83/E83</f>
        <v>#DIV/0!</v>
      </c>
      <c r="I83" s="84" t="e">
        <f t="shared" ref="I83:I90" si="3">G83/H83</f>
        <v>#DIV/0!</v>
      </c>
    </row>
    <row r="84" spans="2:9" x14ac:dyDescent="0.5">
      <c r="B84" s="70" t="s">
        <v>164</v>
      </c>
      <c r="C84" s="76" t="s">
        <v>137</v>
      </c>
      <c r="F84" s="84" t="e">
        <f t="shared" si="2"/>
        <v>#DIV/0!</v>
      </c>
      <c r="I84" s="84" t="e">
        <f t="shared" si="3"/>
        <v>#DIV/0!</v>
      </c>
    </row>
    <row r="85" spans="2:9" x14ac:dyDescent="0.5">
      <c r="B85" s="70" t="s">
        <v>164</v>
      </c>
      <c r="C85" s="76" t="s">
        <v>137</v>
      </c>
      <c r="F85" s="84" t="e">
        <f t="shared" si="2"/>
        <v>#DIV/0!</v>
      </c>
      <c r="I85" s="84" t="e">
        <f t="shared" si="3"/>
        <v>#DIV/0!</v>
      </c>
    </row>
    <row r="86" spans="2:9" x14ac:dyDescent="0.5">
      <c r="B86" s="70" t="s">
        <v>164</v>
      </c>
      <c r="C86" s="76" t="s">
        <v>137</v>
      </c>
      <c r="F86" s="84" t="e">
        <f t="shared" si="2"/>
        <v>#DIV/0!</v>
      </c>
      <c r="I86" s="84" t="e">
        <f t="shared" si="3"/>
        <v>#DIV/0!</v>
      </c>
    </row>
    <row r="87" spans="2:9" x14ac:dyDescent="0.5">
      <c r="B87" s="70" t="s">
        <v>164</v>
      </c>
      <c r="C87" s="76" t="s">
        <v>137</v>
      </c>
      <c r="F87" s="84" t="e">
        <f t="shared" si="2"/>
        <v>#DIV/0!</v>
      </c>
      <c r="I87" s="84" t="e">
        <f t="shared" si="3"/>
        <v>#DIV/0!</v>
      </c>
    </row>
    <row r="88" spans="2:9" x14ac:dyDescent="0.5">
      <c r="B88" s="70" t="s">
        <v>164</v>
      </c>
      <c r="C88" s="76" t="s">
        <v>137</v>
      </c>
      <c r="F88" s="84" t="e">
        <f t="shared" si="2"/>
        <v>#DIV/0!</v>
      </c>
      <c r="I88" s="84" t="e">
        <f t="shared" si="3"/>
        <v>#DIV/0!</v>
      </c>
    </row>
    <row r="89" spans="2:9" x14ac:dyDescent="0.5">
      <c r="B89" s="70" t="s">
        <v>164</v>
      </c>
      <c r="C89" s="76" t="s">
        <v>137</v>
      </c>
      <c r="F89" s="84" t="e">
        <f t="shared" si="2"/>
        <v>#DIV/0!</v>
      </c>
      <c r="I89" s="84" t="e">
        <f t="shared" si="3"/>
        <v>#DIV/0!</v>
      </c>
    </row>
    <row r="90" spans="2:9" x14ac:dyDescent="0.5">
      <c r="B90" s="70" t="s">
        <v>164</v>
      </c>
      <c r="C90" s="76" t="s">
        <v>137</v>
      </c>
      <c r="F90" s="84" t="e">
        <f t="shared" si="2"/>
        <v>#DIV/0!</v>
      </c>
      <c r="I90" s="84" t="e">
        <f t="shared" si="3"/>
        <v>#DIV/0!</v>
      </c>
    </row>
    <row r="91" spans="2:9" x14ac:dyDescent="0.5">
      <c r="F91" s="141"/>
      <c r="I91" s="82"/>
    </row>
    <row r="92" spans="2:9" x14ac:dyDescent="0.5">
      <c r="F92" s="141"/>
      <c r="I92" s="82"/>
    </row>
    <row r="93" spans="2:9" x14ac:dyDescent="0.5">
      <c r="F93" s="141"/>
      <c r="I93" s="82"/>
    </row>
    <row r="94" spans="2:9" x14ac:dyDescent="0.5">
      <c r="F94" s="141"/>
      <c r="I94" s="82"/>
    </row>
    <row r="95" spans="2:9" x14ac:dyDescent="0.5">
      <c r="F95" s="141"/>
      <c r="I95" s="82"/>
    </row>
    <row r="96" spans="2:9" x14ac:dyDescent="0.5">
      <c r="F96" s="141"/>
      <c r="I96" s="82"/>
    </row>
    <row r="97" spans="6:9" x14ac:dyDescent="0.5">
      <c r="F97" s="141"/>
      <c r="I97" s="82"/>
    </row>
    <row r="98" spans="6:9" x14ac:dyDescent="0.5">
      <c r="F98" s="141"/>
      <c r="I98" s="82"/>
    </row>
    <row r="99" spans="6:9" x14ac:dyDescent="0.5">
      <c r="F99" s="141"/>
      <c r="I99" s="82"/>
    </row>
    <row r="100" spans="6:9" x14ac:dyDescent="0.5">
      <c r="F100" s="141"/>
      <c r="I100" s="82"/>
    </row>
    <row r="101" spans="6:9" x14ac:dyDescent="0.5">
      <c r="F101" s="141"/>
      <c r="I101" s="82"/>
    </row>
    <row r="102" spans="6:9" x14ac:dyDescent="0.5">
      <c r="F102" s="141"/>
      <c r="I102" s="82"/>
    </row>
    <row r="103" spans="6:9" x14ac:dyDescent="0.5">
      <c r="F103" s="141"/>
      <c r="I103" s="82"/>
    </row>
    <row r="104" spans="6:9" x14ac:dyDescent="0.5">
      <c r="F104" s="141"/>
      <c r="I104" s="82"/>
    </row>
    <row r="105" spans="6:9" x14ac:dyDescent="0.5">
      <c r="F105" s="141"/>
      <c r="I105" s="82"/>
    </row>
    <row r="106" spans="6:9" x14ac:dyDescent="0.5">
      <c r="F106" s="141"/>
      <c r="I106" s="82"/>
    </row>
    <row r="107" spans="6:9" x14ac:dyDescent="0.5">
      <c r="F107" s="141"/>
      <c r="I107" s="82"/>
    </row>
    <row r="108" spans="6:9" x14ac:dyDescent="0.5">
      <c r="F108" s="141"/>
      <c r="I108" s="82"/>
    </row>
    <row r="109" spans="6:9" x14ac:dyDescent="0.5">
      <c r="F109" s="141"/>
      <c r="I109" s="82"/>
    </row>
    <row r="110" spans="6:9" x14ac:dyDescent="0.5">
      <c r="F110" s="141"/>
      <c r="I110" s="82"/>
    </row>
    <row r="111" spans="6:9" x14ac:dyDescent="0.5">
      <c r="F111" s="141"/>
      <c r="I111" s="82"/>
    </row>
    <row r="112" spans="6:9" x14ac:dyDescent="0.5">
      <c r="F112" s="141"/>
      <c r="I112" s="82"/>
    </row>
    <row r="113" spans="6:9" x14ac:dyDescent="0.5">
      <c r="F113" s="141"/>
      <c r="I113" s="82"/>
    </row>
  </sheetData>
  <dataValidations count="2">
    <dataValidation type="list" allowBlank="1" showInputMessage="1" showErrorMessage="1" sqref="C18:C90" xr:uid="{00000000-0002-0000-0300-000000000000}">
      <formula1>"Select Drug Category, Brand Name, Generic, Specialty and Compound"</formula1>
    </dataValidation>
    <dataValidation type="list" allowBlank="1" showInputMessage="1" showErrorMessage="1" sqref="B18:B90" xr:uid="{00000000-0002-0000-0300-000001000000}">
      <formula1>"Select Retail or Mail Order, Retail, Mail Order"</formula1>
    </dataValidation>
  </dataValidations>
  <pageMargins left="0.7" right="0.7" top="0.75" bottom="0.75" header="0.3" footer="0.3"/>
  <pageSetup scale="47" orientation="portrait" r:id="rId1"/>
  <headerFooter>
    <oddFooter>&amp;L&amp;"Arial,Regular"&amp;12Version Date: June 26, 2020</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dimension ref="B1:B4"/>
  <sheetViews>
    <sheetView workbookViewId="0">
      <selection activeCell="F26" sqref="F26"/>
    </sheetView>
  </sheetViews>
  <sheetFormatPr defaultRowHeight="14.4" x14ac:dyDescent="0.55000000000000004"/>
  <cols>
    <col min="2" max="2" width="13.68359375" customWidth="1"/>
  </cols>
  <sheetData>
    <row r="1" spans="2:2" x14ac:dyDescent="0.55000000000000004">
      <c r="B1" t="s">
        <v>92</v>
      </c>
    </row>
    <row r="2" spans="2:2" x14ac:dyDescent="0.55000000000000004">
      <c r="B2" t="s">
        <v>33</v>
      </c>
    </row>
    <row r="3" spans="2:2" x14ac:dyDescent="0.55000000000000004">
      <c r="B3" t="s">
        <v>34</v>
      </c>
    </row>
    <row r="4" spans="2:2" x14ac:dyDescent="0.55000000000000004">
      <c r="B4" t="s">
        <v>57</v>
      </c>
    </row>
  </sheetData>
  <pageMargins left="0.7" right="0.7" top="0.75" bottom="0.75" header="0.3" footer="0.3"/>
  <pageSetup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tabColor rgb="FFFFFF00"/>
    <pageSetUpPr fitToPage="1"/>
  </sheetPr>
  <dimension ref="A1:G35"/>
  <sheetViews>
    <sheetView topLeftCell="A6" zoomScaleNormal="100" zoomScaleSheetLayoutView="100" workbookViewId="0">
      <selection activeCell="A14" sqref="A14"/>
    </sheetView>
  </sheetViews>
  <sheetFormatPr defaultColWidth="9.15625" defaultRowHeight="15" x14ac:dyDescent="0.5"/>
  <cols>
    <col min="1" max="1" width="6.15625" style="2" customWidth="1"/>
    <col min="2" max="2" width="55.83984375" style="2" customWidth="1"/>
    <col min="3" max="3" width="17.41796875" style="2" customWidth="1"/>
    <col min="4" max="4" width="17.83984375" style="2" customWidth="1"/>
    <col min="5" max="5" width="16.15625" style="2" customWidth="1"/>
    <col min="6" max="6" width="14.26171875" style="2" customWidth="1"/>
    <col min="7" max="7" width="18.83984375" style="2" customWidth="1"/>
    <col min="8" max="8" width="9.15625" style="2" customWidth="1"/>
    <col min="9" max="16384" width="9.15625" style="2"/>
  </cols>
  <sheetData>
    <row r="1" spans="1:7" s="1" customFormat="1" ht="17.25" customHeight="1" x14ac:dyDescent="0.5">
      <c r="A1" s="175" t="e">
        <f>#REF!</f>
        <v>#REF!</v>
      </c>
      <c r="B1" s="175"/>
      <c r="C1" s="175"/>
      <c r="D1" s="175"/>
      <c r="E1" s="175"/>
      <c r="F1" s="175"/>
      <c r="G1" s="175"/>
    </row>
    <row r="2" spans="1:7" s="1" customFormat="1" ht="17.25" customHeight="1" x14ac:dyDescent="0.5">
      <c r="A2" s="176" t="e">
        <f>#REF!</f>
        <v>#REF!</v>
      </c>
      <c r="B2" s="176"/>
      <c r="C2" s="176"/>
      <c r="D2" s="176"/>
      <c r="E2" s="176"/>
      <c r="F2" s="176"/>
      <c r="G2" s="176"/>
    </row>
    <row r="3" spans="1:7" s="1" customFormat="1" ht="17.25" customHeight="1" x14ac:dyDescent="0.5">
      <c r="A3" s="176" t="e">
        <f>#REF!</f>
        <v>#REF!</v>
      </c>
      <c r="B3" s="176"/>
      <c r="C3" s="176"/>
      <c r="D3" s="176"/>
      <c r="E3" s="176"/>
      <c r="F3" s="176"/>
      <c r="G3" s="176"/>
    </row>
    <row r="4" spans="1:7" s="1" customFormat="1" ht="17.25" customHeight="1" x14ac:dyDescent="0.5">
      <c r="A4" s="177" t="s">
        <v>73</v>
      </c>
      <c r="B4" s="177"/>
      <c r="C4" s="177"/>
      <c r="D4" s="177"/>
      <c r="E4" s="177"/>
      <c r="F4" s="177"/>
      <c r="G4" s="177"/>
    </row>
    <row r="5" spans="1:7" ht="17.25" customHeight="1" x14ac:dyDescent="0.5">
      <c r="A5" s="174" t="e">
        <f>+#REF!</f>
        <v>#REF!</v>
      </c>
      <c r="B5" s="174"/>
      <c r="C5" s="174"/>
      <c r="D5" s="174"/>
      <c r="E5" s="174"/>
      <c r="F5" s="174"/>
      <c r="G5" s="174"/>
    </row>
    <row r="6" spans="1:7" ht="17.25" customHeight="1" x14ac:dyDescent="0.5">
      <c r="A6" s="174" t="e">
        <f>#REF!</f>
        <v>#REF!</v>
      </c>
      <c r="B6" s="174"/>
      <c r="C6" s="174"/>
      <c r="D6" s="174"/>
      <c r="E6" s="174"/>
      <c r="F6" s="174"/>
      <c r="G6" s="174"/>
    </row>
    <row r="7" spans="1:7" ht="17.25" customHeight="1" x14ac:dyDescent="0.5">
      <c r="A7" s="174"/>
      <c r="B7" s="174"/>
      <c r="C7" s="174"/>
      <c r="D7" s="174"/>
      <c r="E7" s="174"/>
      <c r="F7" s="174"/>
      <c r="G7" s="174"/>
    </row>
    <row r="8" spans="1:7" ht="17.25" customHeight="1" x14ac:dyDescent="0.5">
      <c r="A8" s="166" t="s">
        <v>8</v>
      </c>
      <c r="B8" s="166"/>
      <c r="C8" s="166"/>
      <c r="D8" s="166"/>
      <c r="E8" s="166"/>
      <c r="F8" s="166"/>
      <c r="G8" s="166"/>
    </row>
    <row r="9" spans="1:7" ht="17.25" customHeight="1" x14ac:dyDescent="0.5">
      <c r="A9" s="67"/>
      <c r="B9" s="67"/>
      <c r="C9" s="67"/>
      <c r="D9" s="67"/>
      <c r="E9" s="67"/>
      <c r="F9" s="67"/>
      <c r="G9" s="67"/>
    </row>
    <row r="10" spans="1:7" ht="17.25" customHeight="1" x14ac:dyDescent="0.5">
      <c r="A10" s="53"/>
      <c r="B10" s="54"/>
      <c r="C10" s="163" t="s">
        <v>63</v>
      </c>
      <c r="D10" s="164"/>
      <c r="E10" s="164"/>
      <c r="F10" s="164"/>
      <c r="G10" s="165"/>
    </row>
    <row r="11" spans="1:7" ht="31.9" customHeight="1" x14ac:dyDescent="0.5">
      <c r="A11" s="170" t="s">
        <v>64</v>
      </c>
      <c r="B11" s="171"/>
      <c r="C11" s="51" t="s">
        <v>33</v>
      </c>
      <c r="D11" s="51" t="s">
        <v>34</v>
      </c>
      <c r="E11" s="51" t="s">
        <v>57</v>
      </c>
      <c r="F11" s="51" t="s">
        <v>58</v>
      </c>
      <c r="G11" s="51" t="s">
        <v>59</v>
      </c>
    </row>
    <row r="12" spans="1:7" ht="30.75" customHeight="1" x14ac:dyDescent="0.5">
      <c r="A12" s="15">
        <v>1</v>
      </c>
      <c r="B12" s="4" t="s">
        <v>69</v>
      </c>
      <c r="C12" s="62">
        <v>2506</v>
      </c>
      <c r="D12" s="62">
        <v>53201</v>
      </c>
      <c r="E12" s="62">
        <v>14184</v>
      </c>
      <c r="F12" s="62">
        <v>0</v>
      </c>
      <c r="G12" s="16">
        <f t="shared" ref="G12" si="0">SUM(C12:F12)</f>
        <v>69891</v>
      </c>
    </row>
    <row r="14" spans="1:7" ht="17.25" customHeight="1" x14ac:dyDescent="0.5">
      <c r="A14" s="53"/>
      <c r="B14" s="54"/>
      <c r="C14" s="163" t="str">
        <f>C10</f>
        <v>Dispensed at Pharmacy</v>
      </c>
      <c r="D14" s="164"/>
      <c r="E14" s="164"/>
      <c r="F14" s="164"/>
      <c r="G14" s="165"/>
    </row>
    <row r="15" spans="1:7" ht="31.9" customHeight="1" x14ac:dyDescent="0.5">
      <c r="A15" s="170" t="s">
        <v>65</v>
      </c>
      <c r="B15" s="171"/>
      <c r="C15" s="51" t="s">
        <v>33</v>
      </c>
      <c r="D15" s="51" t="s">
        <v>34</v>
      </c>
      <c r="E15" s="51" t="s">
        <v>57</v>
      </c>
      <c r="F15" s="51" t="s">
        <v>58</v>
      </c>
      <c r="G15" s="51" t="s">
        <v>59</v>
      </c>
    </row>
    <row r="16" spans="1:7" ht="30.75" customHeight="1" x14ac:dyDescent="0.5">
      <c r="A16" s="15">
        <v>2</v>
      </c>
      <c r="B16" s="4" t="s">
        <v>69</v>
      </c>
      <c r="C16" s="62">
        <v>24601</v>
      </c>
      <c r="D16" s="62">
        <v>55625</v>
      </c>
      <c r="E16" s="62">
        <v>14184</v>
      </c>
      <c r="F16" s="62">
        <v>0</v>
      </c>
      <c r="G16" s="16">
        <f t="shared" ref="G16" si="1">SUM(C16:F16)</f>
        <v>94410</v>
      </c>
    </row>
    <row r="17" spans="1:7" ht="15" customHeight="1" x14ac:dyDescent="0.5">
      <c r="A17" s="54"/>
      <c r="B17" s="55"/>
      <c r="C17" s="56"/>
      <c r="D17" s="56"/>
      <c r="E17" s="56"/>
      <c r="F17" s="56"/>
      <c r="G17" s="49"/>
    </row>
    <row r="18" spans="1:7" ht="17.25" customHeight="1" x14ac:dyDescent="0.5">
      <c r="A18" s="54"/>
      <c r="B18" s="54"/>
      <c r="C18" s="163" t="str">
        <f>C10</f>
        <v>Dispensed at Pharmacy</v>
      </c>
      <c r="D18" s="164"/>
      <c r="E18" s="164"/>
      <c r="F18" s="164"/>
      <c r="G18" s="165"/>
    </row>
    <row r="19" spans="1:7" ht="32.25" customHeight="1" x14ac:dyDescent="0.5">
      <c r="A19" s="172" t="s">
        <v>30</v>
      </c>
      <c r="B19" s="173"/>
      <c r="C19" s="51" t="s">
        <v>33</v>
      </c>
      <c r="D19" s="51" t="s">
        <v>34</v>
      </c>
      <c r="E19" s="51" t="s">
        <v>57</v>
      </c>
      <c r="F19" s="51" t="s">
        <v>58</v>
      </c>
      <c r="G19" s="51" t="s">
        <v>59</v>
      </c>
    </row>
    <row r="20" spans="1:7" ht="30.75" customHeight="1" x14ac:dyDescent="0.5">
      <c r="A20" s="6">
        <v>3</v>
      </c>
      <c r="B20" s="4" t="s">
        <v>70</v>
      </c>
      <c r="C20" s="62">
        <v>32301.39</v>
      </c>
      <c r="D20" s="62">
        <v>61394.990000000005</v>
      </c>
      <c r="E20" s="62">
        <v>14184</v>
      </c>
      <c r="F20" s="62">
        <v>7716.91</v>
      </c>
      <c r="G20" s="16">
        <f>SUM(C20:F20)</f>
        <v>115597.29000000001</v>
      </c>
    </row>
    <row r="21" spans="1:7" ht="30.75" customHeight="1" x14ac:dyDescent="0.5">
      <c r="A21" s="6">
        <f>A20+1</f>
        <v>4</v>
      </c>
      <c r="B21" s="4" t="s">
        <v>69</v>
      </c>
      <c r="C21" s="62">
        <v>32301.39</v>
      </c>
      <c r="D21" s="62">
        <v>61394.990000000005</v>
      </c>
      <c r="E21" s="62">
        <v>14184</v>
      </c>
      <c r="F21" s="62">
        <v>7716.91</v>
      </c>
      <c r="G21" s="16">
        <f t="shared" ref="G21:G22" si="2">SUM(C21:F21)</f>
        <v>115597.29000000001</v>
      </c>
    </row>
    <row r="22" spans="1:7" ht="30.75" customHeight="1" x14ac:dyDescent="0.5">
      <c r="A22" s="6">
        <f t="shared" ref="A22:A23" si="3">A21+1</f>
        <v>5</v>
      </c>
      <c r="B22" s="4" t="s">
        <v>71</v>
      </c>
      <c r="C22" s="64">
        <v>212</v>
      </c>
      <c r="D22" s="64">
        <v>1200</v>
      </c>
      <c r="E22" s="64">
        <v>17</v>
      </c>
      <c r="F22" s="64">
        <v>20</v>
      </c>
      <c r="G22" s="58">
        <f t="shared" si="2"/>
        <v>1449</v>
      </c>
    </row>
    <row r="23" spans="1:7" ht="30.75" customHeight="1" x14ac:dyDescent="0.5">
      <c r="A23" s="6">
        <f t="shared" si="3"/>
        <v>6</v>
      </c>
      <c r="B23" s="4" t="s">
        <v>74</v>
      </c>
      <c r="C23" s="59"/>
      <c r="D23" s="59"/>
      <c r="E23" s="59"/>
      <c r="F23" s="59"/>
      <c r="G23" s="65">
        <v>2634</v>
      </c>
    </row>
    <row r="24" spans="1:7" ht="30.75" customHeight="1" x14ac:dyDescent="0.5">
      <c r="A24" s="54"/>
      <c r="B24" s="55"/>
      <c r="C24" s="56"/>
      <c r="D24" s="56"/>
      <c r="E24" s="56"/>
      <c r="F24" s="56"/>
      <c r="G24" s="57"/>
    </row>
    <row r="25" spans="1:7" ht="30.75" customHeight="1" x14ac:dyDescent="0.5">
      <c r="A25" s="6">
        <f>A23+1</f>
        <v>7</v>
      </c>
      <c r="B25" s="4" t="s">
        <v>75</v>
      </c>
      <c r="C25" s="167" t="s">
        <v>77</v>
      </c>
      <c r="D25" s="168"/>
      <c r="E25" s="168"/>
      <c r="F25" s="168"/>
      <c r="G25" s="169"/>
    </row>
    <row r="26" spans="1:7" ht="30.75" customHeight="1" x14ac:dyDescent="0.5">
      <c r="A26" s="29"/>
      <c r="B26" s="30"/>
    </row>
    <row r="27" spans="1:7" ht="32.25" customHeight="1" x14ac:dyDescent="0.5">
      <c r="A27" s="29"/>
      <c r="B27" s="30"/>
      <c r="C27" s="61" t="e">
        <f>#REF!-1</f>
        <v>#REF!</v>
      </c>
      <c r="D27" s="61" t="e">
        <f>C27-1</f>
        <v>#REF!</v>
      </c>
    </row>
    <row r="28" spans="1:7" ht="31.5" customHeight="1" x14ac:dyDescent="0.5">
      <c r="A28" s="3"/>
      <c r="B28" s="66" t="s">
        <v>76</v>
      </c>
      <c r="C28" s="52" t="s">
        <v>72</v>
      </c>
      <c r="D28" s="52" t="s">
        <v>72</v>
      </c>
    </row>
    <row r="29" spans="1:7" ht="30.75" customHeight="1" x14ac:dyDescent="0.5">
      <c r="A29" s="6">
        <v>1</v>
      </c>
      <c r="B29" s="50" t="s">
        <v>60</v>
      </c>
      <c r="C29" s="62">
        <v>115596.99</v>
      </c>
      <c r="D29" s="62">
        <v>101043.22</v>
      </c>
    </row>
    <row r="30" spans="1:7" ht="30.75" customHeight="1" x14ac:dyDescent="0.5">
      <c r="A30" s="6">
        <f>1+A29</f>
        <v>2</v>
      </c>
      <c r="B30" s="50" t="s">
        <v>61</v>
      </c>
      <c r="C30" s="62">
        <v>890521</v>
      </c>
      <c r="D30" s="62">
        <v>549480</v>
      </c>
    </row>
    <row r="31" spans="1:7" ht="30.75" customHeight="1" x14ac:dyDescent="0.5">
      <c r="A31" s="6">
        <f t="shared" ref="A31:A35" si="4">1+A30</f>
        <v>3</v>
      </c>
      <c r="B31" s="50" t="s">
        <v>66</v>
      </c>
      <c r="C31" s="62">
        <v>-14032.61</v>
      </c>
      <c r="D31" s="62">
        <v>-9198.4700000000012</v>
      </c>
    </row>
    <row r="32" spans="1:7" ht="30.75" customHeight="1" x14ac:dyDescent="0.5">
      <c r="A32" s="6">
        <f t="shared" si="4"/>
        <v>4</v>
      </c>
      <c r="B32" s="50" t="s">
        <v>62</v>
      </c>
      <c r="C32" s="62">
        <v>105968</v>
      </c>
      <c r="D32" s="62">
        <v>35780</v>
      </c>
    </row>
    <row r="33" spans="1:4" ht="30.75" customHeight="1" x14ac:dyDescent="0.5">
      <c r="A33" s="6">
        <f t="shared" si="4"/>
        <v>5</v>
      </c>
      <c r="B33" s="50" t="s">
        <v>67</v>
      </c>
      <c r="C33" s="62">
        <v>0</v>
      </c>
      <c r="D33" s="62">
        <v>0</v>
      </c>
    </row>
    <row r="34" spans="1:4" ht="30.75" customHeight="1" x14ac:dyDescent="0.5">
      <c r="A34" s="6">
        <f>A33+1</f>
        <v>6</v>
      </c>
      <c r="B34" s="50" t="s">
        <v>68</v>
      </c>
      <c r="C34" s="16">
        <f>SUM(C29:C33)</f>
        <v>1098053.3799999999</v>
      </c>
      <c r="D34" s="16">
        <f>SUM(D29:D33)</f>
        <v>677104.75</v>
      </c>
    </row>
    <row r="35" spans="1:4" ht="30.75" customHeight="1" x14ac:dyDescent="0.5">
      <c r="A35" s="6">
        <f t="shared" si="4"/>
        <v>7</v>
      </c>
      <c r="B35" s="50" t="str">
        <f>B23</f>
        <v>Total Member Months for Pharmacy Benefits Carve-in</v>
      </c>
      <c r="C35" s="63">
        <v>2634</v>
      </c>
      <c r="D35" s="63">
        <v>1624</v>
      </c>
    </row>
  </sheetData>
  <sheetProtection selectLockedCells="1"/>
  <mergeCells count="15">
    <mergeCell ref="A6:G6"/>
    <mergeCell ref="A7:G7"/>
    <mergeCell ref="C10:G10"/>
    <mergeCell ref="A11:B11"/>
    <mergeCell ref="A1:G1"/>
    <mergeCell ref="A2:G2"/>
    <mergeCell ref="A3:G3"/>
    <mergeCell ref="A4:G4"/>
    <mergeCell ref="A5:G5"/>
    <mergeCell ref="C14:G14"/>
    <mergeCell ref="A8:G8"/>
    <mergeCell ref="C25:G25"/>
    <mergeCell ref="A15:B15"/>
    <mergeCell ref="A19:B19"/>
    <mergeCell ref="C18:G18"/>
  </mergeCells>
  <pageMargins left="0.45" right="0.45" top="0.5" bottom="0.5" header="0.3" footer="0.3"/>
  <pageSetup scale="66" orientation="portrait" r:id="rId1"/>
  <headerFooter>
    <oddFooter>&amp;L&amp;"Arial,Regular"Final Version
July 16, 2018&amp;C&amp;"Arial,Regular"CONFIDENTIAL&amp;"-,Regular"
&amp;R&amp;"Arial,Regular"Page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tabColor rgb="FFFFFF00"/>
    <pageSetUpPr fitToPage="1"/>
  </sheetPr>
  <dimension ref="A1:M69"/>
  <sheetViews>
    <sheetView view="pageLayout" zoomScale="55" zoomScaleNormal="100" zoomScaleSheetLayoutView="84" zoomScalePageLayoutView="55" workbookViewId="0">
      <selection activeCell="A30" sqref="A30"/>
    </sheetView>
  </sheetViews>
  <sheetFormatPr defaultColWidth="9.15625" defaultRowHeight="15" x14ac:dyDescent="0.5"/>
  <cols>
    <col min="1" max="1" width="6.15625" style="2" customWidth="1"/>
    <col min="2" max="2" width="56.83984375" style="2" customWidth="1"/>
    <col min="3" max="3" width="14.15625" style="2" customWidth="1"/>
    <col min="4" max="10" width="15.578125" style="2" customWidth="1"/>
    <col min="11" max="16384" width="9.15625" style="2"/>
  </cols>
  <sheetData>
    <row r="1" spans="1:10" s="1" customFormat="1" x14ac:dyDescent="0.5">
      <c r="A1" s="175" t="s">
        <v>0</v>
      </c>
      <c r="B1" s="175"/>
      <c r="C1" s="175"/>
      <c r="D1" s="175"/>
      <c r="E1" s="175"/>
      <c r="F1" s="175"/>
      <c r="G1" s="175"/>
      <c r="H1" s="175"/>
      <c r="I1" s="175"/>
      <c r="J1" s="175"/>
    </row>
    <row r="2" spans="1:10" s="1" customFormat="1" x14ac:dyDescent="0.5">
      <c r="A2" s="176" t="s">
        <v>2</v>
      </c>
      <c r="B2" s="176"/>
      <c r="C2" s="176"/>
      <c r="D2" s="176"/>
      <c r="E2" s="176"/>
      <c r="F2" s="176"/>
      <c r="G2" s="176"/>
      <c r="H2" s="176"/>
      <c r="I2" s="176"/>
      <c r="J2" s="176"/>
    </row>
    <row r="3" spans="1:10" s="1" customFormat="1" x14ac:dyDescent="0.5">
      <c r="A3" s="176" t="s">
        <v>1</v>
      </c>
      <c r="B3" s="176"/>
      <c r="C3" s="176"/>
      <c r="D3" s="176"/>
      <c r="E3" s="176"/>
      <c r="F3" s="176"/>
      <c r="G3" s="176"/>
      <c r="H3" s="176"/>
      <c r="I3" s="176"/>
      <c r="J3" s="176"/>
    </row>
    <row r="4" spans="1:10" s="1" customFormat="1" x14ac:dyDescent="0.5">
      <c r="A4" s="35"/>
      <c r="B4" s="35"/>
      <c r="C4" s="35"/>
      <c r="D4" s="35"/>
      <c r="E4" s="35"/>
      <c r="F4" s="35"/>
      <c r="G4" s="35"/>
    </row>
    <row r="5" spans="1:10" s="1" customFormat="1" x14ac:dyDescent="0.5">
      <c r="A5" s="177" t="s">
        <v>42</v>
      </c>
      <c r="B5" s="177"/>
      <c r="C5" s="177"/>
      <c r="D5" s="177"/>
      <c r="E5" s="177"/>
      <c r="F5" s="177"/>
      <c r="G5" s="177"/>
      <c r="H5" s="177"/>
      <c r="I5" s="177"/>
      <c r="J5" s="177"/>
    </row>
    <row r="6" spans="1:10" ht="15.75" customHeight="1" x14ac:dyDescent="0.5">
      <c r="A6" s="178" t="e">
        <f>#REF!</f>
        <v>#REF!</v>
      </c>
      <c r="B6" s="178"/>
      <c r="C6" s="178"/>
      <c r="D6" s="178"/>
      <c r="E6" s="178"/>
      <c r="F6" s="178"/>
      <c r="G6" s="178"/>
      <c r="H6" s="178"/>
      <c r="I6" s="178"/>
      <c r="J6" s="178"/>
    </row>
    <row r="7" spans="1:10" ht="15.75" customHeight="1" x14ac:dyDescent="0.5">
      <c r="A7" s="178" t="e">
        <f>#REF!</f>
        <v>#REF!</v>
      </c>
      <c r="B7" s="178"/>
      <c r="C7" s="178"/>
      <c r="D7" s="178"/>
      <c r="E7" s="178"/>
      <c r="F7" s="178"/>
      <c r="G7" s="178"/>
      <c r="H7" s="178"/>
      <c r="I7" s="178"/>
      <c r="J7" s="178"/>
    </row>
    <row r="8" spans="1:10" x14ac:dyDescent="0.5">
      <c r="A8" s="174"/>
      <c r="B8" s="174"/>
      <c r="C8" s="174"/>
      <c r="D8" s="174"/>
      <c r="E8" s="174"/>
      <c r="F8" s="174"/>
      <c r="G8" s="174"/>
      <c r="H8" s="174"/>
      <c r="I8" s="174"/>
      <c r="J8" s="174"/>
    </row>
    <row r="9" spans="1:10" x14ac:dyDescent="0.5">
      <c r="B9" s="34"/>
    </row>
    <row r="10" spans="1:10" ht="17.25" customHeight="1" x14ac:dyDescent="0.5">
      <c r="A10" s="26" t="s">
        <v>3</v>
      </c>
      <c r="B10" s="6" t="s">
        <v>8</v>
      </c>
      <c r="C10" s="34"/>
      <c r="D10" s="34"/>
      <c r="E10" s="34"/>
      <c r="F10" s="34"/>
      <c r="G10" s="179" t="s">
        <v>31</v>
      </c>
      <c r="H10" s="180"/>
      <c r="I10" s="180"/>
      <c r="J10" s="181"/>
    </row>
    <row r="11" spans="1:10" ht="27.75" customHeight="1" x14ac:dyDescent="0.5">
      <c r="A11" s="172" t="s">
        <v>29</v>
      </c>
      <c r="B11" s="173"/>
      <c r="C11" s="36" t="s">
        <v>11</v>
      </c>
      <c r="D11" s="36" t="s">
        <v>12</v>
      </c>
      <c r="E11" s="36" t="s">
        <v>13</v>
      </c>
      <c r="F11" s="36" t="s">
        <v>14</v>
      </c>
      <c r="G11" s="36" t="s">
        <v>11</v>
      </c>
      <c r="H11" s="36" t="s">
        <v>12</v>
      </c>
      <c r="I11" s="36" t="s">
        <v>13</v>
      </c>
      <c r="J11" s="36" t="s">
        <v>14</v>
      </c>
    </row>
    <row r="12" spans="1:10" ht="30.75" customHeight="1" x14ac:dyDescent="0.5">
      <c r="A12" s="6">
        <v>1</v>
      </c>
      <c r="B12" s="4" t="e">
        <f>#REF!-1&amp;" Total # of Prescprions (Alt 2A tab)"</f>
        <v>#REF!</v>
      </c>
      <c r="C12" s="13" t="e">
        <f>SUM(D12:F12)</f>
        <v>#REF!</v>
      </c>
      <c r="D12" s="13" t="e">
        <f>SUMIF(#REF!,"Generic",#REF!)</f>
        <v>#REF!</v>
      </c>
      <c r="E12" s="13" t="e">
        <f>SUMIF(#REF!,"Brand Name",#REF!)</f>
        <v>#REF!</v>
      </c>
      <c r="F12" s="13" t="e">
        <f>SUMIF(#REF!,"Brand Name Specialty",#REF!)+SUMIF(#REF!,"Generic Specialty",#REF!)</f>
        <v>#REF!</v>
      </c>
      <c r="G12" s="14" t="e">
        <f>SUM(H12:J12)</f>
        <v>#REF!</v>
      </c>
      <c r="H12" s="14" t="e">
        <f>D12/C12</f>
        <v>#REF!</v>
      </c>
      <c r="I12" s="14" t="e">
        <f>E12/C12</f>
        <v>#REF!</v>
      </c>
      <c r="J12" s="14" t="e">
        <f>F12/C12</f>
        <v>#REF!</v>
      </c>
    </row>
    <row r="13" spans="1:10" ht="30.75" customHeight="1" x14ac:dyDescent="0.5">
      <c r="A13" s="6">
        <v>4</v>
      </c>
      <c r="B13" s="4" t="e">
        <f>INT(#REF!-1)&amp;" Total  Annual Plan Spending (Alt 2B tab)"</f>
        <v>#REF!</v>
      </c>
      <c r="C13" s="16" t="e">
        <f>SUM(D13:F13)</f>
        <v>#REF!</v>
      </c>
      <c r="D13" s="16" t="e">
        <f>SUMIF(#REF!,"Generic",#REF!)</f>
        <v>#REF!</v>
      </c>
      <c r="E13" s="16" t="e">
        <f>SUMIF(#REF!,"Brand Name",#REF!)</f>
        <v>#REF!</v>
      </c>
      <c r="F13" s="16" t="e">
        <f>SUMIF(#REF!,"Brand Name Specialty",#REF!)+SUMIF(#REF!,"Generic Specialty",#REF!)</f>
        <v>#REF!</v>
      </c>
      <c r="G13" s="14" t="e">
        <f t="shared" ref="G13:G16" si="0">SUM(H13:J13)</f>
        <v>#REF!</v>
      </c>
      <c r="H13" s="14" t="e">
        <f t="shared" ref="H13:H16" si="1">D13/C13</f>
        <v>#REF!</v>
      </c>
      <c r="I13" s="14" t="e">
        <f t="shared" ref="I13:I16" si="2">E13/C13</f>
        <v>#REF!</v>
      </c>
      <c r="J13" s="14" t="e">
        <f t="shared" ref="J13:J16" si="3">F13/C13</f>
        <v>#REF!</v>
      </c>
    </row>
    <row r="14" spans="1:10" ht="30.75" customHeight="1" x14ac:dyDescent="0.5">
      <c r="A14" s="6">
        <v>7</v>
      </c>
      <c r="B14" s="4" t="e">
        <f>INT(#REF!-2)&amp;" Total Annual Plan Spending (Alt 2B tab)"</f>
        <v>#REF!</v>
      </c>
      <c r="C14" s="16">
        <f>SUM(D14:F14)</f>
        <v>6100</v>
      </c>
      <c r="D14" s="9">
        <v>5000</v>
      </c>
      <c r="E14" s="9">
        <v>1000</v>
      </c>
      <c r="F14" s="9">
        <v>100</v>
      </c>
      <c r="G14" s="14">
        <f t="shared" si="0"/>
        <v>1</v>
      </c>
      <c r="H14" s="14">
        <f t="shared" si="1"/>
        <v>0.81967213114754101</v>
      </c>
      <c r="I14" s="14">
        <f t="shared" si="2"/>
        <v>0.16393442622950818</v>
      </c>
      <c r="J14" s="14">
        <f t="shared" si="3"/>
        <v>1.6393442622950821E-2</v>
      </c>
    </row>
    <row r="15" spans="1:10" ht="30.75" customHeight="1" x14ac:dyDescent="0.5">
      <c r="A15" s="15">
        <v>10</v>
      </c>
      <c r="B15" s="19" t="s">
        <v>35</v>
      </c>
      <c r="C15" s="14" t="e">
        <f>C13/C14</f>
        <v>#REF!</v>
      </c>
      <c r="D15" s="14" t="e">
        <f>D13/D14</f>
        <v>#REF!</v>
      </c>
      <c r="E15" s="14" t="e">
        <f>E13/E14</f>
        <v>#REF!</v>
      </c>
      <c r="F15" s="14" t="e">
        <f>F13/F14</f>
        <v>#REF!</v>
      </c>
      <c r="G15" s="27"/>
      <c r="H15" s="27"/>
      <c r="I15" s="27"/>
      <c r="J15" s="27"/>
    </row>
    <row r="16" spans="1:10" ht="30.75" customHeight="1" x14ac:dyDescent="0.5">
      <c r="A16" s="6">
        <f>A31+1</f>
        <v>13</v>
      </c>
      <c r="B16" s="4" t="s">
        <v>36</v>
      </c>
      <c r="C16" s="16">
        <f>SUM(D16:F16)</f>
        <v>6100</v>
      </c>
      <c r="D16" s="8">
        <v>5000</v>
      </c>
      <c r="E16" s="8">
        <v>1000</v>
      </c>
      <c r="F16" s="8">
        <v>100</v>
      </c>
      <c r="G16" s="14">
        <f t="shared" si="0"/>
        <v>1</v>
      </c>
      <c r="H16" s="14">
        <f t="shared" si="1"/>
        <v>0.81967213114754101</v>
      </c>
      <c r="I16" s="14">
        <f t="shared" si="2"/>
        <v>0.16393442622950818</v>
      </c>
      <c r="J16" s="14">
        <f t="shared" si="3"/>
        <v>1.6393442622950821E-2</v>
      </c>
    </row>
    <row r="17" spans="1:10" x14ac:dyDescent="0.5">
      <c r="G17" s="12"/>
      <c r="H17" s="12"/>
      <c r="I17" s="12"/>
      <c r="J17" s="12"/>
    </row>
    <row r="18" spans="1:10" x14ac:dyDescent="0.5">
      <c r="C18" s="34"/>
      <c r="D18" s="34"/>
      <c r="E18" s="34"/>
      <c r="F18" s="34"/>
      <c r="G18" s="179" t="s">
        <v>31</v>
      </c>
      <c r="H18" s="180"/>
      <c r="I18" s="180"/>
      <c r="J18" s="181"/>
    </row>
    <row r="19" spans="1:10" ht="28.5" customHeight="1" x14ac:dyDescent="0.5">
      <c r="A19" s="172" t="s">
        <v>30</v>
      </c>
      <c r="B19" s="173"/>
      <c r="C19" s="36" t="s">
        <v>11</v>
      </c>
      <c r="D19" s="36" t="s">
        <v>12</v>
      </c>
      <c r="E19" s="36" t="s">
        <v>13</v>
      </c>
      <c r="F19" s="36" t="s">
        <v>14</v>
      </c>
      <c r="G19" s="36" t="s">
        <v>11</v>
      </c>
      <c r="H19" s="36" t="s">
        <v>12</v>
      </c>
      <c r="I19" s="36" t="s">
        <v>13</v>
      </c>
      <c r="J19" s="36" t="s">
        <v>14</v>
      </c>
    </row>
    <row r="20" spans="1:10" ht="30.75" customHeight="1" x14ac:dyDescent="0.5">
      <c r="A20" s="6">
        <v>2</v>
      </c>
      <c r="B20" s="4" t="e">
        <f>#REF!-1&amp;" Total # of Prescprions"</f>
        <v>#REF!</v>
      </c>
      <c r="C20" s="13">
        <f>SUM(D20:F20)</f>
        <v>40700</v>
      </c>
      <c r="D20" s="11">
        <v>25000</v>
      </c>
      <c r="E20" s="11">
        <v>15000</v>
      </c>
      <c r="F20" s="11">
        <v>700</v>
      </c>
      <c r="G20" s="14">
        <f>SUM(H20:J20)</f>
        <v>0.99999999999999989</v>
      </c>
      <c r="H20" s="14">
        <f>D20/C20</f>
        <v>0.61425061425061422</v>
      </c>
      <c r="I20" s="14">
        <f>E20/C20</f>
        <v>0.36855036855036855</v>
      </c>
      <c r="J20" s="14">
        <f>F20/C20</f>
        <v>1.7199017199017199E-2</v>
      </c>
    </row>
    <row r="21" spans="1:10" ht="30.75" customHeight="1" x14ac:dyDescent="0.5">
      <c r="A21" s="6">
        <v>5</v>
      </c>
      <c r="B21" s="4" t="e">
        <f>INT(#REF!-1)&amp;" Total Annual Plan Spending"</f>
        <v>#REF!</v>
      </c>
      <c r="C21" s="16">
        <f>SUM(D21:F21)</f>
        <v>407000</v>
      </c>
      <c r="D21" s="10">
        <v>250000</v>
      </c>
      <c r="E21" s="10">
        <v>150000</v>
      </c>
      <c r="F21" s="10">
        <v>7000</v>
      </c>
      <c r="G21" s="14">
        <f t="shared" ref="G21:G22" si="4">SUM(H21:J21)</f>
        <v>0.99999999999999989</v>
      </c>
      <c r="H21" s="14">
        <f t="shared" ref="H21:H22" si="5">D21/C21</f>
        <v>0.61425061425061422</v>
      </c>
      <c r="I21" s="14">
        <f t="shared" ref="I21:I22" si="6">E21/C21</f>
        <v>0.36855036855036855</v>
      </c>
      <c r="J21" s="14">
        <f t="shared" ref="J21:J22" si="7">F21/C21</f>
        <v>1.7199017199017199E-2</v>
      </c>
    </row>
    <row r="22" spans="1:10" ht="30.75" customHeight="1" x14ac:dyDescent="0.5">
      <c r="A22" s="6">
        <v>8</v>
      </c>
      <c r="B22" s="4" t="e">
        <f>INT(#REF!-2)&amp;" Total Annual Plan Spending"</f>
        <v>#REF!</v>
      </c>
      <c r="C22" s="16">
        <f>SUM(D22:F22)</f>
        <v>407000</v>
      </c>
      <c r="D22" s="10">
        <v>250000</v>
      </c>
      <c r="E22" s="10">
        <v>150000</v>
      </c>
      <c r="F22" s="10">
        <v>7000</v>
      </c>
      <c r="G22" s="14">
        <f t="shared" si="4"/>
        <v>0.99999999999999989</v>
      </c>
      <c r="H22" s="14">
        <f t="shared" si="5"/>
        <v>0.61425061425061422</v>
      </c>
      <c r="I22" s="14">
        <f t="shared" si="6"/>
        <v>0.36855036855036855</v>
      </c>
      <c r="J22" s="14">
        <f t="shared" si="7"/>
        <v>1.7199017199017199E-2</v>
      </c>
    </row>
    <row r="23" spans="1:10" ht="30.75" customHeight="1" x14ac:dyDescent="0.5">
      <c r="A23" s="15">
        <v>11</v>
      </c>
      <c r="B23" s="19" t="s">
        <v>37</v>
      </c>
      <c r="C23" s="14">
        <f>C21/C22</f>
        <v>1</v>
      </c>
      <c r="D23" s="17">
        <f>D21/D22</f>
        <v>1</v>
      </c>
      <c r="E23" s="17">
        <f>E21/E22</f>
        <v>1</v>
      </c>
      <c r="F23" s="17">
        <f>F21/F22</f>
        <v>1</v>
      </c>
      <c r="G23" s="27"/>
      <c r="H23" s="27"/>
      <c r="I23" s="27"/>
      <c r="J23" s="27"/>
    </row>
    <row r="24" spans="1:10" ht="30.75" customHeight="1" x14ac:dyDescent="0.5">
      <c r="A24" s="6">
        <f>A16+1</f>
        <v>14</v>
      </c>
      <c r="B24" s="4" t="e">
        <f>INT(#REF!-1)&amp;" Total  Average Wholesale Price"</f>
        <v>#REF!</v>
      </c>
      <c r="C24" s="16">
        <f>SUM(D24:F24)</f>
        <v>407000</v>
      </c>
      <c r="D24" s="10">
        <v>250000</v>
      </c>
      <c r="E24" s="10">
        <v>150000</v>
      </c>
      <c r="F24" s="10">
        <v>7000</v>
      </c>
      <c r="G24" s="14">
        <f t="shared" ref="G24" si="8">SUM(H24:J24)</f>
        <v>0.99999999999999989</v>
      </c>
      <c r="H24" s="14">
        <f t="shared" ref="H24" si="9">D24/C24</f>
        <v>0.61425061425061422</v>
      </c>
      <c r="I24" s="14">
        <f t="shared" ref="I24" si="10">E24/C24</f>
        <v>0.36855036855036855</v>
      </c>
      <c r="J24" s="14">
        <f t="shared" ref="J24" si="11">F24/C24</f>
        <v>1.7199017199017199E-2</v>
      </c>
    </row>
    <row r="25" spans="1:10" x14ac:dyDescent="0.5">
      <c r="A25" s="6"/>
      <c r="B25" s="3"/>
      <c r="C25" s="11"/>
      <c r="D25" s="11"/>
      <c r="E25" s="11"/>
      <c r="F25" s="11"/>
    </row>
    <row r="26" spans="1:10" ht="30.75" customHeight="1" x14ac:dyDescent="0.5">
      <c r="A26" s="182" t="s">
        <v>23</v>
      </c>
      <c r="B26" s="183"/>
      <c r="C26" s="36" t="s">
        <v>11</v>
      </c>
      <c r="D26" s="36" t="s">
        <v>12</v>
      </c>
      <c r="E26" s="36" t="s">
        <v>13</v>
      </c>
      <c r="F26" s="36" t="s">
        <v>14</v>
      </c>
    </row>
    <row r="27" spans="1:10" ht="30.75" customHeight="1" x14ac:dyDescent="0.5">
      <c r="A27" s="15">
        <v>3</v>
      </c>
      <c r="B27" s="19" t="s">
        <v>24</v>
      </c>
      <c r="C27" s="20" t="e">
        <f t="shared" ref="C27:F29" si="12">C12/C20</f>
        <v>#REF!</v>
      </c>
      <c r="D27" s="20" t="e">
        <f t="shared" si="12"/>
        <v>#REF!</v>
      </c>
      <c r="E27" s="20" t="e">
        <f t="shared" si="12"/>
        <v>#REF!</v>
      </c>
      <c r="F27" s="20" t="e">
        <f t="shared" si="12"/>
        <v>#REF!</v>
      </c>
    </row>
    <row r="28" spans="1:10" ht="30.75" customHeight="1" x14ac:dyDescent="0.5">
      <c r="A28" s="15">
        <v>6</v>
      </c>
      <c r="B28" s="19" t="s">
        <v>25</v>
      </c>
      <c r="C28" s="20" t="e">
        <f t="shared" si="12"/>
        <v>#REF!</v>
      </c>
      <c r="D28" s="20" t="e">
        <f t="shared" si="12"/>
        <v>#REF!</v>
      </c>
      <c r="E28" s="20" t="e">
        <f t="shared" si="12"/>
        <v>#REF!</v>
      </c>
      <c r="F28" s="20" t="e">
        <f t="shared" si="12"/>
        <v>#REF!</v>
      </c>
    </row>
    <row r="29" spans="1:10" ht="30.75" customHeight="1" x14ac:dyDescent="0.5">
      <c r="A29" s="15">
        <f>A24+1</f>
        <v>15</v>
      </c>
      <c r="B29" s="19" t="s">
        <v>26</v>
      </c>
      <c r="C29" s="20">
        <f t="shared" si="12"/>
        <v>1.4987714987714987E-2</v>
      </c>
      <c r="D29" s="20">
        <f t="shared" si="12"/>
        <v>0.02</v>
      </c>
      <c r="E29" s="20">
        <f t="shared" si="12"/>
        <v>6.6666666666666671E-3</v>
      </c>
      <c r="F29" s="20">
        <f t="shared" si="12"/>
        <v>1.4285714285714285E-2</v>
      </c>
    </row>
    <row r="30" spans="1:10" ht="30.75" customHeight="1" x14ac:dyDescent="0.5">
      <c r="A30" s="15">
        <v>9</v>
      </c>
      <c r="B30" s="19" t="s">
        <v>38</v>
      </c>
      <c r="C30" s="20">
        <f>C16/C24</f>
        <v>1.4987714987714987E-2</v>
      </c>
      <c r="D30" s="20">
        <f>D16/D24</f>
        <v>0.02</v>
      </c>
      <c r="E30" s="20">
        <f>E16/E24</f>
        <v>6.6666666666666671E-3</v>
      </c>
      <c r="F30" s="20">
        <f>F16/F24</f>
        <v>1.4285714285714285E-2</v>
      </c>
    </row>
    <row r="31" spans="1:10" ht="30.75" customHeight="1" x14ac:dyDescent="0.5">
      <c r="A31" s="15">
        <v>12</v>
      </c>
      <c r="B31" s="19" t="s">
        <v>32</v>
      </c>
      <c r="C31" s="14" t="e">
        <f>C28-C30</f>
        <v>#REF!</v>
      </c>
      <c r="D31" s="14" t="e">
        <f t="shared" ref="D31:F31" si="13">D28-D30</f>
        <v>#REF!</v>
      </c>
      <c r="E31" s="14" t="e">
        <f t="shared" si="13"/>
        <v>#REF!</v>
      </c>
      <c r="F31" s="14" t="e">
        <f t="shared" si="13"/>
        <v>#REF!</v>
      </c>
    </row>
    <row r="32" spans="1:10" ht="19.5" customHeight="1" x14ac:dyDescent="0.5"/>
    <row r="33" spans="1:10" ht="19.5" customHeight="1" x14ac:dyDescent="0.5">
      <c r="A33" s="34"/>
      <c r="B33" s="34"/>
      <c r="C33" s="163" t="s">
        <v>41</v>
      </c>
      <c r="D33" s="164"/>
      <c r="E33" s="164"/>
      <c r="F33" s="165"/>
    </row>
    <row r="34" spans="1:10" ht="30.75" customHeight="1" x14ac:dyDescent="0.5">
      <c r="A34" s="182" t="s">
        <v>48</v>
      </c>
      <c r="B34" s="183"/>
      <c r="C34" s="36" t="s">
        <v>11</v>
      </c>
      <c r="D34" s="36" t="s">
        <v>12</v>
      </c>
      <c r="E34" s="36" t="s">
        <v>13</v>
      </c>
      <c r="F34" s="36" t="s">
        <v>14</v>
      </c>
    </row>
    <row r="35" spans="1:10" ht="30.75" customHeight="1" x14ac:dyDescent="0.5">
      <c r="A35" s="15">
        <v>16</v>
      </c>
      <c r="B35" s="19" t="s">
        <v>28</v>
      </c>
      <c r="C35" s="28" t="e">
        <f>C13/C12</f>
        <v>#REF!</v>
      </c>
      <c r="D35" s="28" t="e">
        <f>D13/D12</f>
        <v>#REF!</v>
      </c>
      <c r="E35" s="28" t="e">
        <f>E13/E12</f>
        <v>#REF!</v>
      </c>
      <c r="F35" s="28" t="e">
        <f>F13/F12</f>
        <v>#REF!</v>
      </c>
    </row>
    <row r="36" spans="1:10" ht="30.75" customHeight="1" x14ac:dyDescent="0.5">
      <c r="A36" s="15">
        <v>17</v>
      </c>
      <c r="B36" s="19" t="s">
        <v>27</v>
      </c>
      <c r="C36" s="28">
        <f>C21/C20</f>
        <v>10</v>
      </c>
      <c r="D36" s="28">
        <f t="shared" ref="D36:F36" si="14">D21/D20</f>
        <v>10</v>
      </c>
      <c r="E36" s="28">
        <f t="shared" si="14"/>
        <v>10</v>
      </c>
      <c r="F36" s="28">
        <f t="shared" si="14"/>
        <v>10</v>
      </c>
    </row>
    <row r="37" spans="1:10" ht="30.75" customHeight="1" x14ac:dyDescent="0.5">
      <c r="A37" s="15"/>
      <c r="B37" s="19" t="s">
        <v>40</v>
      </c>
      <c r="C37" s="28"/>
      <c r="D37" s="28"/>
      <c r="E37" s="28"/>
      <c r="F37" s="28"/>
    </row>
    <row r="38" spans="1:10" ht="30.75" customHeight="1" x14ac:dyDescent="0.5">
      <c r="A38" s="15">
        <v>18</v>
      </c>
      <c r="B38" s="19" t="e">
        <f>INT(#REF!-1)&amp;" Average Wholesale Price per Script for Top 25 Drugs - Ratio ( =(13)/(1))"</f>
        <v>#REF!</v>
      </c>
      <c r="C38" s="28" t="e">
        <f>C16/C12</f>
        <v>#REF!</v>
      </c>
      <c r="D38" s="28" t="e">
        <f>D16/D12</f>
        <v>#REF!</v>
      </c>
      <c r="E38" s="28" t="e">
        <f>E16/E12</f>
        <v>#REF!</v>
      </c>
      <c r="F38" s="28" t="e">
        <f>F16/F12</f>
        <v>#REF!</v>
      </c>
    </row>
    <row r="39" spans="1:10" ht="30.75" customHeight="1" x14ac:dyDescent="0.5">
      <c r="A39" s="15">
        <v>19</v>
      </c>
      <c r="B39" s="19" t="e">
        <f>INT(#REF!-1)&amp;" Average Wholesale Price per Script for All Drugs - Ratio (= (14)/(2))"</f>
        <v>#REF!</v>
      </c>
      <c r="C39" s="28">
        <f>C24/C20</f>
        <v>10</v>
      </c>
      <c r="D39" s="28">
        <f t="shared" ref="D39:F39" si="15">D24/D20</f>
        <v>10</v>
      </c>
      <c r="E39" s="28">
        <f t="shared" si="15"/>
        <v>10</v>
      </c>
      <c r="F39" s="28">
        <f t="shared" si="15"/>
        <v>10</v>
      </c>
    </row>
    <row r="40" spans="1:10" ht="30.75" customHeight="1" x14ac:dyDescent="0.5">
      <c r="A40" s="29"/>
      <c r="B40" s="30"/>
      <c r="C40" s="34"/>
      <c r="D40" s="34"/>
      <c r="E40" s="34"/>
      <c r="F40" s="34"/>
      <c r="G40" s="34"/>
      <c r="H40" s="34"/>
      <c r="I40" s="34"/>
      <c r="J40" s="34"/>
    </row>
    <row r="41" spans="1:10" ht="30.75" customHeight="1" x14ac:dyDescent="0.5">
      <c r="A41" s="34"/>
      <c r="B41" s="34"/>
      <c r="C41" s="163" t="s">
        <v>46</v>
      </c>
      <c r="D41" s="164"/>
      <c r="E41" s="164"/>
      <c r="F41" s="165"/>
      <c r="G41" s="34"/>
      <c r="H41" s="34"/>
      <c r="I41" s="34"/>
      <c r="J41" s="34"/>
    </row>
    <row r="42" spans="1:10" ht="30.75" customHeight="1" x14ac:dyDescent="0.5">
      <c r="A42" s="182" t="s">
        <v>44</v>
      </c>
      <c r="B42" s="183"/>
      <c r="C42" s="36" t="s">
        <v>11</v>
      </c>
      <c r="D42" s="36" t="s">
        <v>12</v>
      </c>
      <c r="E42" s="36" t="s">
        <v>13</v>
      </c>
      <c r="F42" s="36" t="s">
        <v>14</v>
      </c>
      <c r="G42" s="34"/>
      <c r="H42" s="34"/>
      <c r="I42" s="34"/>
      <c r="J42" s="34"/>
    </row>
    <row r="43" spans="1:10" ht="30.75" customHeight="1" x14ac:dyDescent="0.5">
      <c r="A43" s="15">
        <v>20</v>
      </c>
      <c r="B43" s="19" t="s">
        <v>45</v>
      </c>
      <c r="C43" s="31" t="e">
        <f>C12/('1367.243-bII'!$C$23/12000)</f>
        <v>#REF!</v>
      </c>
      <c r="D43" s="31" t="e">
        <f>D12/('1367.243-bII'!$C$23/12000)</f>
        <v>#REF!</v>
      </c>
      <c r="E43" s="31" t="e">
        <f>E12/('1367.243-bII'!$C$23/12000)</f>
        <v>#REF!</v>
      </c>
      <c r="F43" s="31" t="e">
        <f>F12/('1367.243-bII'!$C$23/12000)</f>
        <v>#REF!</v>
      </c>
      <c r="G43" s="34"/>
      <c r="H43" s="34"/>
      <c r="I43" s="34"/>
      <c r="J43" s="34"/>
    </row>
    <row r="44" spans="1:10" ht="30.75" customHeight="1" x14ac:dyDescent="0.5">
      <c r="A44" s="15">
        <v>21</v>
      </c>
      <c r="B44" s="19" t="s">
        <v>54</v>
      </c>
      <c r="C44" s="31">
        <f>C20/('1367.243-bII'!$C$23/12000)</f>
        <v>3391.6666666666665</v>
      </c>
      <c r="D44" s="31">
        <f>D20/('1367.243-bII'!$C$23/12000)</f>
        <v>2083.3333333333335</v>
      </c>
      <c r="E44" s="31">
        <f>E20/('1367.243-bII'!$C$23/12000)</f>
        <v>1250</v>
      </c>
      <c r="F44" s="31">
        <f>F20/('1367.243-bII'!$C$23/12000)</f>
        <v>58.333333333333336</v>
      </c>
      <c r="G44" s="34"/>
      <c r="H44" s="34"/>
      <c r="I44" s="34"/>
      <c r="J44" s="34"/>
    </row>
    <row r="45" spans="1:10" ht="30.75" customHeight="1" x14ac:dyDescent="0.5">
      <c r="A45" s="15"/>
      <c r="B45" s="19" t="s">
        <v>40</v>
      </c>
      <c r="C45" s="32"/>
      <c r="D45" s="32"/>
      <c r="E45" s="32"/>
      <c r="F45" s="32"/>
      <c r="G45" s="34"/>
      <c r="H45" s="34"/>
      <c r="I45" s="34"/>
      <c r="J45" s="34"/>
    </row>
    <row r="46" spans="1:10" ht="30.75" customHeight="1" x14ac:dyDescent="0.5">
      <c r="A46" s="29"/>
      <c r="B46" s="30"/>
      <c r="C46" s="33"/>
      <c r="D46" s="33"/>
      <c r="E46" s="33"/>
      <c r="F46" s="33"/>
      <c r="G46" s="34"/>
      <c r="H46" s="34"/>
      <c r="I46" s="34"/>
      <c r="J46" s="34"/>
    </row>
    <row r="47" spans="1:10" ht="30.75" customHeight="1" x14ac:dyDescent="0.5">
      <c r="A47" s="29"/>
      <c r="B47" s="30"/>
      <c r="C47" s="163" t="s">
        <v>39</v>
      </c>
      <c r="D47" s="164"/>
      <c r="E47" s="164"/>
      <c r="F47" s="165"/>
      <c r="G47" s="34"/>
      <c r="H47" s="34"/>
      <c r="I47" s="34"/>
      <c r="J47" s="34"/>
    </row>
    <row r="48" spans="1:10" ht="30.75" customHeight="1" x14ac:dyDescent="0.5">
      <c r="A48" s="182" t="s">
        <v>47</v>
      </c>
      <c r="B48" s="183"/>
      <c r="C48" s="36" t="s">
        <v>11</v>
      </c>
      <c r="D48" s="36" t="s">
        <v>12</v>
      </c>
      <c r="E48" s="36" t="s">
        <v>13</v>
      </c>
      <c r="F48" s="36" t="s">
        <v>14</v>
      </c>
      <c r="G48" s="34"/>
      <c r="H48" s="34"/>
      <c r="I48" s="34"/>
      <c r="J48" s="34"/>
    </row>
    <row r="49" spans="1:13" ht="30.75" customHeight="1" x14ac:dyDescent="0.5">
      <c r="A49" s="15">
        <f>A44+1</f>
        <v>22</v>
      </c>
      <c r="B49" s="19" t="s">
        <v>51</v>
      </c>
      <c r="C49" s="28" t="e">
        <f>C13/'1367.243-bII'!$C$23</f>
        <v>#REF!</v>
      </c>
      <c r="D49" s="28" t="e">
        <f>D13/'1367.243-bII'!$C$23</f>
        <v>#REF!</v>
      </c>
      <c r="E49" s="28" t="e">
        <f>E13/'1367.243-bII'!$C$23</f>
        <v>#REF!</v>
      </c>
      <c r="F49" s="28" t="e">
        <f>F13/'1367.243-bII'!$C$23</f>
        <v>#REF!</v>
      </c>
      <c r="G49" s="34"/>
      <c r="H49" s="37"/>
      <c r="I49" s="34"/>
      <c r="J49" s="34"/>
    </row>
    <row r="50" spans="1:13" ht="30.75" customHeight="1" x14ac:dyDescent="0.5">
      <c r="A50" s="15">
        <f>A49+1</f>
        <v>23</v>
      </c>
      <c r="B50" s="19" t="s">
        <v>52</v>
      </c>
      <c r="C50" s="28">
        <f>C21/'1367.243-bII'!$C$23</f>
        <v>2.8263888888888888</v>
      </c>
      <c r="D50" s="28">
        <f>D21/'1367.243-bII'!$C$23</f>
        <v>1.7361111111111112</v>
      </c>
      <c r="E50" s="28">
        <f>E21/'1367.243-bII'!$C$23</f>
        <v>1.0416666666666667</v>
      </c>
      <c r="F50" s="28">
        <f>F21/'1367.243-bII'!$C$23</f>
        <v>4.8611111111111112E-2</v>
      </c>
      <c r="G50" s="34"/>
      <c r="H50" s="37"/>
      <c r="I50" s="34"/>
      <c r="J50" s="34"/>
    </row>
    <row r="51" spans="1:13" ht="30.75" customHeight="1" x14ac:dyDescent="0.5">
      <c r="A51" s="15"/>
      <c r="B51" s="19" t="s">
        <v>53</v>
      </c>
      <c r="C51" s="28">
        <f>C22/'1367.243-bII'!$C$23</f>
        <v>2.8263888888888888</v>
      </c>
      <c r="D51" s="28">
        <f>D22/'1367.243-bII'!$C$23</f>
        <v>1.7361111111111112</v>
      </c>
      <c r="E51" s="28">
        <f>E22/'1367.243-bII'!$C$23</f>
        <v>1.0416666666666667</v>
      </c>
      <c r="F51" s="28">
        <f>F22/'1367.243-bII'!$C$23</f>
        <v>4.8611111111111112E-2</v>
      </c>
      <c r="G51" s="34"/>
      <c r="H51" s="37"/>
      <c r="I51" s="34"/>
      <c r="J51" s="34"/>
    </row>
    <row r="52" spans="1:13" ht="30.75" customHeight="1" x14ac:dyDescent="0.5">
      <c r="A52" s="15">
        <f>A50+1</f>
        <v>24</v>
      </c>
      <c r="B52" s="19" t="e">
        <f>INT(#REF!-1)&amp;" Average Wholesale Price PMPM for Top 25 Drugs - Ratio"</f>
        <v>#REF!</v>
      </c>
      <c r="C52" s="28">
        <f>C16/'1367.243-bII'!$C$23</f>
        <v>4.2361111111111113E-2</v>
      </c>
      <c r="D52" s="28">
        <f>D16/'1367.243-bII'!$C$23</f>
        <v>3.4722222222222224E-2</v>
      </c>
      <c r="E52" s="28">
        <f>E16/'1367.243-bII'!$C$23</f>
        <v>6.9444444444444441E-3</v>
      </c>
      <c r="F52" s="28">
        <f>F16/'1367.243-bII'!$C$23</f>
        <v>6.9444444444444447E-4</v>
      </c>
      <c r="G52" s="34"/>
      <c r="H52" s="34"/>
      <c r="I52" s="34"/>
      <c r="J52" s="34"/>
    </row>
    <row r="53" spans="1:13" ht="30.75" customHeight="1" x14ac:dyDescent="0.5">
      <c r="A53" s="15">
        <f>A52+1</f>
        <v>25</v>
      </c>
      <c r="B53" s="19" t="e">
        <f>INT(#REF!-1)&amp;" Average Wholesale Price PMPM for All Drugs - Ratio"</f>
        <v>#REF!</v>
      </c>
      <c r="C53" s="28">
        <f>C24/'1367.243-bII'!$C$23</f>
        <v>2.8263888888888888</v>
      </c>
      <c r="D53" s="28">
        <f>D24/'1367.243-bII'!$C$23</f>
        <v>1.7361111111111112</v>
      </c>
      <c r="E53" s="28">
        <f>E24/'1367.243-bII'!$C$23</f>
        <v>1.0416666666666667</v>
      </c>
      <c r="F53" s="28">
        <f>F24/'1367.243-bII'!$C$23</f>
        <v>4.8611111111111112E-2</v>
      </c>
      <c r="G53" s="34"/>
      <c r="H53" s="37"/>
      <c r="I53" s="34"/>
      <c r="J53" s="34"/>
    </row>
    <row r="54" spans="1:13" ht="30.75" customHeight="1" x14ac:dyDescent="0.5">
      <c r="A54" s="29"/>
      <c r="B54" s="30"/>
      <c r="C54" s="45"/>
      <c r="D54" s="45"/>
      <c r="E54" s="45"/>
      <c r="F54" s="45"/>
      <c r="G54" s="34"/>
      <c r="H54" s="34"/>
      <c r="I54" s="34"/>
      <c r="J54" s="34"/>
    </row>
    <row r="55" spans="1:13" ht="30.75" customHeight="1" x14ac:dyDescent="0.5">
      <c r="A55" s="34"/>
      <c r="B55" s="34"/>
      <c r="C55" s="43"/>
      <c r="D55" s="43"/>
      <c r="E55" s="43"/>
      <c r="F55" s="43"/>
      <c r="G55" s="34"/>
      <c r="H55" s="34"/>
      <c r="I55" s="34"/>
      <c r="J55" s="34"/>
    </row>
    <row r="56" spans="1:13" ht="30.75" customHeight="1" x14ac:dyDescent="0.5">
      <c r="A56" s="29"/>
      <c r="B56" s="30"/>
      <c r="C56" s="43"/>
      <c r="D56" s="43"/>
      <c r="E56" s="43"/>
      <c r="F56" s="43"/>
      <c r="G56" s="34"/>
      <c r="H56" s="34"/>
      <c r="I56" s="34"/>
      <c r="J56" s="34"/>
      <c r="K56" s="34"/>
      <c r="L56" s="34"/>
      <c r="M56" s="34"/>
    </row>
    <row r="57" spans="1:13" x14ac:dyDescent="0.5">
      <c r="A57" s="5" t="s">
        <v>22</v>
      </c>
      <c r="B57" s="5"/>
      <c r="C57" s="43"/>
      <c r="D57" s="43"/>
      <c r="E57" s="43"/>
      <c r="F57" s="43"/>
      <c r="G57" s="34"/>
      <c r="H57" s="34"/>
      <c r="I57" s="34"/>
      <c r="J57" s="34"/>
      <c r="K57" s="34"/>
      <c r="L57" s="34"/>
      <c r="M57" s="34"/>
    </row>
    <row r="58" spans="1:13" x14ac:dyDescent="0.5">
      <c r="C58" s="34"/>
      <c r="D58" s="34"/>
      <c r="E58" s="34"/>
      <c r="F58" s="34"/>
      <c r="G58" s="34"/>
      <c r="H58" s="34"/>
      <c r="I58" s="34"/>
      <c r="J58" s="34"/>
      <c r="K58" s="34"/>
      <c r="L58" s="34"/>
      <c r="M58" s="34"/>
    </row>
    <row r="59" spans="1:13" x14ac:dyDescent="0.5">
      <c r="C59" s="34"/>
      <c r="D59" s="34"/>
      <c r="E59" s="34"/>
      <c r="F59" s="34"/>
      <c r="G59" s="34"/>
      <c r="H59" s="34"/>
      <c r="I59" s="34"/>
      <c r="J59" s="34"/>
      <c r="K59" s="34"/>
      <c r="L59" s="34"/>
      <c r="M59" s="34"/>
    </row>
    <row r="60" spans="1:13" x14ac:dyDescent="0.5">
      <c r="C60" s="34"/>
      <c r="D60" s="34"/>
      <c r="E60" s="34"/>
      <c r="F60" s="34"/>
      <c r="G60" s="34"/>
      <c r="H60" s="34"/>
      <c r="I60" s="34"/>
      <c r="J60" s="34"/>
      <c r="K60" s="34"/>
      <c r="L60" s="34"/>
      <c r="M60" s="34"/>
    </row>
    <row r="61" spans="1:13" x14ac:dyDescent="0.5">
      <c r="C61" s="34"/>
      <c r="D61" s="34"/>
      <c r="E61" s="34"/>
      <c r="F61" s="34"/>
      <c r="G61" s="34"/>
      <c r="H61" s="34"/>
      <c r="I61" s="34"/>
      <c r="J61" s="34"/>
      <c r="K61" s="34"/>
      <c r="L61" s="34"/>
      <c r="M61" s="34"/>
    </row>
    <row r="62" spans="1:13" x14ac:dyDescent="0.5">
      <c r="C62" s="34"/>
      <c r="D62" s="34"/>
      <c r="E62" s="34"/>
      <c r="F62" s="34"/>
      <c r="G62" s="34"/>
      <c r="H62" s="34"/>
      <c r="I62" s="34"/>
      <c r="J62" s="34"/>
      <c r="K62" s="34"/>
      <c r="L62" s="34"/>
      <c r="M62" s="34"/>
    </row>
    <row r="63" spans="1:13" x14ac:dyDescent="0.5">
      <c r="C63" s="34"/>
      <c r="D63" s="34"/>
      <c r="E63" s="34"/>
      <c r="F63" s="34"/>
      <c r="G63" s="34"/>
      <c r="H63" s="34"/>
      <c r="I63" s="34"/>
      <c r="J63" s="34"/>
      <c r="K63" s="34"/>
      <c r="L63" s="34"/>
      <c r="M63" s="34"/>
    </row>
    <row r="64" spans="1:13" x14ac:dyDescent="0.5">
      <c r="C64" s="34"/>
      <c r="D64" s="34"/>
      <c r="E64" s="34"/>
      <c r="F64" s="34"/>
      <c r="G64" s="34"/>
      <c r="H64" s="34"/>
      <c r="I64" s="34"/>
      <c r="J64" s="34"/>
      <c r="K64" s="34"/>
      <c r="L64" s="34"/>
      <c r="M64" s="34"/>
    </row>
    <row r="65" spans="3:13" x14ac:dyDescent="0.5">
      <c r="C65" s="34"/>
      <c r="D65" s="34"/>
      <c r="E65" s="34"/>
      <c r="F65" s="34"/>
      <c r="G65" s="34"/>
      <c r="H65" s="34"/>
      <c r="I65" s="34"/>
      <c r="J65" s="34"/>
      <c r="K65" s="34"/>
      <c r="L65" s="34"/>
      <c r="M65" s="34"/>
    </row>
    <row r="66" spans="3:13" x14ac:dyDescent="0.5">
      <c r="C66" s="34"/>
      <c r="D66" s="34"/>
      <c r="E66" s="34"/>
      <c r="F66" s="34"/>
      <c r="G66" s="34"/>
      <c r="H66" s="34"/>
      <c r="I66" s="34"/>
      <c r="J66" s="34"/>
      <c r="K66" s="34"/>
      <c r="L66" s="34"/>
      <c r="M66" s="34"/>
    </row>
    <row r="67" spans="3:13" x14ac:dyDescent="0.5">
      <c r="C67" s="34"/>
      <c r="D67" s="34"/>
      <c r="E67" s="34"/>
      <c r="F67" s="34"/>
      <c r="G67" s="34"/>
      <c r="H67" s="34"/>
      <c r="I67" s="34"/>
      <c r="J67" s="34"/>
      <c r="K67" s="34"/>
      <c r="L67" s="34"/>
      <c r="M67" s="34"/>
    </row>
    <row r="68" spans="3:13" x14ac:dyDescent="0.5">
      <c r="C68" s="34"/>
      <c r="D68" s="34"/>
      <c r="E68" s="34"/>
      <c r="F68" s="34"/>
      <c r="G68" s="34"/>
      <c r="H68" s="34"/>
      <c r="I68" s="34"/>
      <c r="J68" s="34"/>
      <c r="K68" s="34"/>
      <c r="L68" s="34"/>
      <c r="M68" s="34"/>
    </row>
    <row r="69" spans="3:13" x14ac:dyDescent="0.5">
      <c r="C69" s="34"/>
      <c r="D69" s="34"/>
      <c r="E69" s="34"/>
      <c r="F69" s="34"/>
      <c r="G69" s="34"/>
      <c r="H69" s="34"/>
      <c r="I69" s="34"/>
      <c r="J69" s="34"/>
      <c r="K69" s="34"/>
      <c r="L69" s="34"/>
      <c r="M69" s="34"/>
    </row>
  </sheetData>
  <mergeCells count="18">
    <mergeCell ref="A48:B48"/>
    <mergeCell ref="C41:F41"/>
    <mergeCell ref="A42:B42"/>
    <mergeCell ref="G18:J18"/>
    <mergeCell ref="A19:B19"/>
    <mergeCell ref="A26:B26"/>
    <mergeCell ref="A34:B34"/>
    <mergeCell ref="A1:J1"/>
    <mergeCell ref="A2:J2"/>
    <mergeCell ref="A3:J3"/>
    <mergeCell ref="A5:J5"/>
    <mergeCell ref="A6:J6"/>
    <mergeCell ref="A7:J7"/>
    <mergeCell ref="A8:J8"/>
    <mergeCell ref="G10:J10"/>
    <mergeCell ref="A11:B11"/>
    <mergeCell ref="C47:F47"/>
    <mergeCell ref="C33:F33"/>
  </mergeCells>
  <pageMargins left="0.7" right="0.7" top="0.75" bottom="0.75" header="0.3" footer="0.3"/>
  <pageSetup scale="45" orientation="portrait" r:id="rId1"/>
  <headerFooter>
    <oddFooter>&amp;L&amp;"Arial,Regular"Updated March 9, 2018&amp;C&amp;P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tabColor rgb="FFFFFF00"/>
    <pageSetUpPr fitToPage="1"/>
  </sheetPr>
  <dimension ref="A1:J27"/>
  <sheetViews>
    <sheetView view="pageLayout" topLeftCell="A5" zoomScale="70" zoomScaleNormal="69" zoomScalePageLayoutView="70" workbookViewId="0">
      <selection activeCell="A30" sqref="A30"/>
    </sheetView>
  </sheetViews>
  <sheetFormatPr defaultColWidth="9.15625" defaultRowHeight="15" x14ac:dyDescent="0.5"/>
  <cols>
    <col min="1" max="1" width="6.15625" style="2" customWidth="1"/>
    <col min="2" max="2" width="56.83984375" style="2" customWidth="1"/>
    <col min="3" max="4" width="17.26171875" style="2" customWidth="1"/>
    <col min="5" max="5" width="14.83984375" style="2" customWidth="1"/>
    <col min="6" max="7" width="17.26171875" style="2" customWidth="1"/>
    <col min="8" max="8" width="14.83984375" style="2" customWidth="1"/>
    <col min="9" max="10" width="9.41796875" style="2" customWidth="1"/>
    <col min="11" max="16384" width="9.15625" style="2"/>
  </cols>
  <sheetData>
    <row r="1" spans="1:10" s="1" customFormat="1" x14ac:dyDescent="0.5">
      <c r="A1" s="175" t="s">
        <v>0</v>
      </c>
      <c r="B1" s="175"/>
      <c r="C1" s="175"/>
      <c r="D1" s="175"/>
      <c r="E1" s="175"/>
      <c r="F1" s="175"/>
      <c r="G1" s="175"/>
      <c r="H1" s="175"/>
      <c r="I1" s="175"/>
      <c r="J1" s="175"/>
    </row>
    <row r="2" spans="1:10" s="1" customFormat="1" x14ac:dyDescent="0.5">
      <c r="A2" s="176" t="s">
        <v>2</v>
      </c>
      <c r="B2" s="176"/>
      <c r="C2" s="176"/>
      <c r="D2" s="176"/>
      <c r="E2" s="176"/>
      <c r="F2" s="176"/>
      <c r="G2" s="176"/>
      <c r="H2" s="176"/>
      <c r="I2" s="38"/>
      <c r="J2" s="38"/>
    </row>
    <row r="3" spans="1:10" s="1" customFormat="1" x14ac:dyDescent="0.5">
      <c r="A3" s="176" t="s">
        <v>1</v>
      </c>
      <c r="B3" s="176"/>
      <c r="C3" s="176"/>
      <c r="D3" s="176"/>
      <c r="E3" s="176"/>
      <c r="F3" s="176"/>
      <c r="G3" s="176"/>
      <c r="H3" s="176"/>
      <c r="I3" s="38"/>
      <c r="J3" s="38"/>
    </row>
    <row r="4" spans="1:10" s="1" customFormat="1" x14ac:dyDescent="0.5">
      <c r="A4" s="35"/>
      <c r="B4" s="35"/>
      <c r="C4" s="35"/>
      <c r="D4" s="35"/>
      <c r="E4" s="35"/>
      <c r="F4" s="35"/>
      <c r="G4" s="35"/>
    </row>
    <row r="5" spans="1:10" s="1" customFormat="1" x14ac:dyDescent="0.5">
      <c r="A5" s="177" t="s">
        <v>43</v>
      </c>
      <c r="B5" s="177"/>
      <c r="C5" s="177"/>
      <c r="D5" s="177"/>
      <c r="E5" s="177"/>
      <c r="F5" s="177"/>
      <c r="G5" s="177"/>
      <c r="H5" s="177"/>
      <c r="I5" s="177"/>
      <c r="J5" s="177"/>
    </row>
    <row r="6" spans="1:10" ht="15.75" customHeight="1" x14ac:dyDescent="0.5">
      <c r="A6" s="178" t="e">
        <f>#REF!</f>
        <v>#REF!</v>
      </c>
      <c r="B6" s="178"/>
      <c r="C6" s="178"/>
      <c r="D6" s="178"/>
      <c r="E6" s="178"/>
      <c r="F6" s="178"/>
      <c r="G6" s="178"/>
      <c r="H6" s="178"/>
      <c r="I6" s="39"/>
      <c r="J6" s="39"/>
    </row>
    <row r="7" spans="1:10" ht="15.75" customHeight="1" x14ac:dyDescent="0.5">
      <c r="A7" s="178" t="e">
        <f>#REF!</f>
        <v>#REF!</v>
      </c>
      <c r="B7" s="178"/>
      <c r="C7" s="178"/>
      <c r="D7" s="178"/>
      <c r="E7" s="178"/>
      <c r="F7" s="178"/>
      <c r="G7" s="178"/>
      <c r="H7" s="178"/>
      <c r="I7" s="39"/>
      <c r="J7" s="39"/>
    </row>
    <row r="8" spans="1:10" ht="15.75" customHeight="1" x14ac:dyDescent="0.5">
      <c r="A8" s="40"/>
      <c r="B8" s="40"/>
      <c r="C8" s="40"/>
      <c r="D8" s="40"/>
      <c r="E8" s="40"/>
      <c r="F8" s="40"/>
      <c r="G8" s="40"/>
      <c r="H8" s="40"/>
      <c r="I8" s="39"/>
      <c r="J8" s="39"/>
    </row>
    <row r="9" spans="1:10" x14ac:dyDescent="0.5">
      <c r="A9" s="174"/>
      <c r="B9" s="174"/>
      <c r="C9" s="174"/>
      <c r="D9" s="174"/>
      <c r="E9" s="174"/>
      <c r="F9" s="174"/>
      <c r="G9" s="174"/>
      <c r="H9" s="174"/>
      <c r="I9" s="174"/>
      <c r="J9" s="174"/>
    </row>
    <row r="10" spans="1:10" x14ac:dyDescent="0.5">
      <c r="B10" s="34"/>
      <c r="C10" s="184" t="e">
        <f>#REF!-1</f>
        <v>#REF!</v>
      </c>
      <c r="D10" s="185"/>
      <c r="E10" s="186"/>
      <c r="F10" s="184" t="e">
        <f>C10-1</f>
        <v>#REF!</v>
      </c>
      <c r="G10" s="164"/>
      <c r="H10" s="165"/>
    </row>
    <row r="11" spans="1:10" ht="57" customHeight="1" x14ac:dyDescent="0.5">
      <c r="A11" s="26" t="s">
        <v>3</v>
      </c>
      <c r="B11" s="6" t="s">
        <v>7</v>
      </c>
      <c r="C11" s="36" t="s">
        <v>50</v>
      </c>
      <c r="D11" s="36" t="s">
        <v>49</v>
      </c>
      <c r="E11" s="41" t="s">
        <v>5</v>
      </c>
      <c r="F11" s="36" t="s">
        <v>50</v>
      </c>
      <c r="G11" s="36" t="s">
        <v>49</v>
      </c>
      <c r="H11" s="41" t="s">
        <v>5</v>
      </c>
    </row>
    <row r="12" spans="1:10" ht="30.75" customHeight="1" x14ac:dyDescent="0.5">
      <c r="A12" s="15">
        <v>1</v>
      </c>
      <c r="B12" s="19" t="s">
        <v>21</v>
      </c>
      <c r="C12" s="7">
        <v>70</v>
      </c>
      <c r="D12" s="16">
        <f>C12*$C$23</f>
        <v>10080000</v>
      </c>
      <c r="E12" s="14">
        <f t="shared" ref="E12:E20" si="0">C12/$C$20</f>
        <v>0.16706443914081145</v>
      </c>
      <c r="F12" s="7">
        <v>60</v>
      </c>
      <c r="G12" s="16">
        <f t="shared" ref="G12:G20" si="1">F12*$F$23</f>
        <v>9300000</v>
      </c>
      <c r="H12" s="14">
        <f t="shared" ref="H12:H20" si="2">F12/$F$20</f>
        <v>0.14405762304921968</v>
      </c>
    </row>
    <row r="13" spans="1:10" ht="30.75" customHeight="1" x14ac:dyDescent="0.5">
      <c r="A13" s="15">
        <f>A12+1</f>
        <v>2</v>
      </c>
      <c r="B13" s="19" t="s">
        <v>15</v>
      </c>
      <c r="C13" s="7">
        <v>50</v>
      </c>
      <c r="D13" s="16">
        <f t="shared" ref="D13:D20" si="3">C13*$C$23</f>
        <v>7200000</v>
      </c>
      <c r="E13" s="14">
        <f t="shared" si="0"/>
        <v>0.11933174224343675</v>
      </c>
      <c r="F13" s="7">
        <v>55</v>
      </c>
      <c r="G13" s="16">
        <f t="shared" si="1"/>
        <v>8525000</v>
      </c>
      <c r="H13" s="14">
        <f t="shared" si="2"/>
        <v>0.13205282112845138</v>
      </c>
    </row>
    <row r="14" spans="1:10" ht="30.75" customHeight="1" x14ac:dyDescent="0.5">
      <c r="A14" s="15">
        <f t="shared" ref="A14:A18" si="4">A13+1</f>
        <v>3</v>
      </c>
      <c r="B14" s="19" t="s">
        <v>4</v>
      </c>
      <c r="C14" s="7">
        <v>250</v>
      </c>
      <c r="D14" s="16">
        <f t="shared" si="3"/>
        <v>36000000</v>
      </c>
      <c r="E14" s="14">
        <f t="shared" si="0"/>
        <v>0.59665871121718372</v>
      </c>
      <c r="F14" s="7">
        <v>240</v>
      </c>
      <c r="G14" s="16">
        <f t="shared" si="1"/>
        <v>37200000</v>
      </c>
      <c r="H14" s="14">
        <f t="shared" si="2"/>
        <v>0.57623049219687872</v>
      </c>
    </row>
    <row r="15" spans="1:10" ht="30.75" customHeight="1" x14ac:dyDescent="0.5">
      <c r="A15" s="15">
        <f t="shared" si="4"/>
        <v>4</v>
      </c>
      <c r="B15" s="19" t="s">
        <v>16</v>
      </c>
      <c r="C15" s="22">
        <f>C13+C14</f>
        <v>300</v>
      </c>
      <c r="D15" s="16">
        <f t="shared" si="3"/>
        <v>43200000</v>
      </c>
      <c r="E15" s="14">
        <f t="shared" si="0"/>
        <v>0.71599045346062051</v>
      </c>
      <c r="F15" s="22">
        <f>F13+F14</f>
        <v>295</v>
      </c>
      <c r="G15" s="16">
        <f t="shared" si="1"/>
        <v>45725000</v>
      </c>
      <c r="H15" s="14">
        <f t="shared" si="2"/>
        <v>0.70828331332533012</v>
      </c>
    </row>
    <row r="16" spans="1:10" ht="30.75" customHeight="1" x14ac:dyDescent="0.5">
      <c r="A16" s="15">
        <f t="shared" si="4"/>
        <v>5</v>
      </c>
      <c r="B16" s="19" t="s">
        <v>10</v>
      </c>
      <c r="C16" s="7">
        <v>-5</v>
      </c>
      <c r="D16" s="16">
        <f t="shared" si="3"/>
        <v>-720000</v>
      </c>
      <c r="E16" s="14">
        <f t="shared" si="0"/>
        <v>-1.1933174224343675E-2</v>
      </c>
      <c r="F16" s="7">
        <v>-4</v>
      </c>
      <c r="G16" s="16">
        <f t="shared" si="1"/>
        <v>-620000</v>
      </c>
      <c r="H16" s="14">
        <f t="shared" si="2"/>
        <v>-9.6038415366146452E-3</v>
      </c>
    </row>
    <row r="17" spans="1:8" ht="30.75" customHeight="1" x14ac:dyDescent="0.5">
      <c r="A17" s="15">
        <f>A16+1</f>
        <v>6</v>
      </c>
      <c r="B17" s="19" t="s">
        <v>6</v>
      </c>
      <c r="C17" s="21">
        <v>3</v>
      </c>
      <c r="D17" s="25">
        <f t="shared" si="3"/>
        <v>432000</v>
      </c>
      <c r="E17" s="24">
        <f t="shared" si="0"/>
        <v>7.1599045346062056E-3</v>
      </c>
      <c r="F17" s="21">
        <v>2</v>
      </c>
      <c r="G17" s="25">
        <f t="shared" si="1"/>
        <v>310000</v>
      </c>
      <c r="H17" s="24">
        <f t="shared" si="2"/>
        <v>4.8019207683073226E-3</v>
      </c>
    </row>
    <row r="18" spans="1:8" ht="30.75" customHeight="1" x14ac:dyDescent="0.5">
      <c r="A18" s="15">
        <f t="shared" si="4"/>
        <v>7</v>
      </c>
      <c r="B18" s="19" t="s">
        <v>17</v>
      </c>
      <c r="C18" s="21">
        <v>1</v>
      </c>
      <c r="D18" s="25">
        <f t="shared" si="3"/>
        <v>144000</v>
      </c>
      <c r="E18" s="24">
        <f t="shared" si="0"/>
        <v>2.3866348448687352E-3</v>
      </c>
      <c r="F18" s="21">
        <v>1.5</v>
      </c>
      <c r="G18" s="25">
        <f t="shared" si="1"/>
        <v>232500</v>
      </c>
      <c r="H18" s="24">
        <f t="shared" si="2"/>
        <v>3.6014405762304922E-3</v>
      </c>
    </row>
    <row r="19" spans="1:8" ht="30.75" customHeight="1" x14ac:dyDescent="0.5">
      <c r="A19" s="15">
        <v>8</v>
      </c>
      <c r="B19" s="19" t="s">
        <v>18</v>
      </c>
      <c r="C19" s="21">
        <v>120</v>
      </c>
      <c r="D19" s="25">
        <f t="shared" si="3"/>
        <v>17280000</v>
      </c>
      <c r="E19" s="24">
        <f t="shared" si="0"/>
        <v>0.28639618138424822</v>
      </c>
      <c r="F19" s="21">
        <v>122</v>
      </c>
      <c r="G19" s="25">
        <f t="shared" si="1"/>
        <v>18910000</v>
      </c>
      <c r="H19" s="24">
        <f t="shared" si="2"/>
        <v>0.29291716686674668</v>
      </c>
    </row>
    <row r="20" spans="1:8" ht="30.75" customHeight="1" x14ac:dyDescent="0.5">
      <c r="A20" s="15">
        <v>9</v>
      </c>
      <c r="B20" s="19" t="s">
        <v>19</v>
      </c>
      <c r="C20" s="22">
        <f>SUM(C15:C19)</f>
        <v>419</v>
      </c>
      <c r="D20" s="16">
        <f t="shared" si="3"/>
        <v>60336000</v>
      </c>
      <c r="E20" s="14">
        <f t="shared" si="0"/>
        <v>1</v>
      </c>
      <c r="F20" s="22">
        <f>SUM(F15:F19)</f>
        <v>416.5</v>
      </c>
      <c r="G20" s="16">
        <f t="shared" si="1"/>
        <v>64557500</v>
      </c>
      <c r="H20" s="14">
        <f t="shared" si="2"/>
        <v>1</v>
      </c>
    </row>
    <row r="21" spans="1:8" ht="30.75" customHeight="1" x14ac:dyDescent="0.5">
      <c r="A21" s="42"/>
      <c r="B21" s="43"/>
      <c r="C21" s="44"/>
      <c r="D21" s="44"/>
      <c r="E21" s="44"/>
      <c r="F21" s="44"/>
      <c r="G21" s="44"/>
      <c r="H21" s="44"/>
    </row>
    <row r="22" spans="1:8" ht="30.75" customHeight="1" x14ac:dyDescent="0.5">
      <c r="A22" s="42"/>
      <c r="B22" s="43"/>
      <c r="C22" s="46" t="s">
        <v>55</v>
      </c>
      <c r="D22" s="46" t="s">
        <v>56</v>
      </c>
      <c r="E22" s="44"/>
      <c r="F22" s="46" t="s">
        <v>55</v>
      </c>
      <c r="G22" s="46" t="s">
        <v>56</v>
      </c>
      <c r="H22" s="44"/>
    </row>
    <row r="23" spans="1:8" ht="30.75" customHeight="1" x14ac:dyDescent="0.5">
      <c r="A23" s="15">
        <f>A20+1</f>
        <v>10</v>
      </c>
      <c r="B23" s="19" t="s">
        <v>9</v>
      </c>
      <c r="C23" s="18">
        <v>144000</v>
      </c>
      <c r="D23" s="18">
        <v>144000</v>
      </c>
      <c r="E23" s="44"/>
      <c r="F23" s="18">
        <v>155000</v>
      </c>
      <c r="G23" s="18">
        <v>155000</v>
      </c>
      <c r="H23" s="44"/>
    </row>
    <row r="24" spans="1:8" ht="30.75" customHeight="1" x14ac:dyDescent="0.5">
      <c r="A24" s="42"/>
      <c r="B24" s="43"/>
      <c r="C24" s="44"/>
      <c r="D24" s="44"/>
      <c r="E24" s="44"/>
      <c r="F24" s="44"/>
      <c r="G24" s="44"/>
      <c r="H24" s="44"/>
    </row>
    <row r="25" spans="1:8" ht="30.75" customHeight="1" x14ac:dyDescent="0.5">
      <c r="A25" s="15">
        <f>A23+1</f>
        <v>11</v>
      </c>
      <c r="B25" s="19" t="s">
        <v>20</v>
      </c>
      <c r="C25" s="23">
        <f>C13/C12</f>
        <v>0.7142857142857143</v>
      </c>
      <c r="D25" s="44"/>
      <c r="E25" s="44"/>
      <c r="F25" s="23">
        <f>F13/F12</f>
        <v>0.91666666666666663</v>
      </c>
      <c r="G25" s="44"/>
      <c r="H25" s="44"/>
    </row>
    <row r="26" spans="1:8" x14ac:dyDescent="0.5">
      <c r="E26" s="34"/>
      <c r="F26" s="34"/>
      <c r="G26" s="34"/>
    </row>
    <row r="27" spans="1:8" x14ac:dyDescent="0.5">
      <c r="E27" s="34"/>
      <c r="F27" s="34"/>
      <c r="G27" s="34"/>
    </row>
  </sheetData>
  <mergeCells count="9">
    <mergeCell ref="A1:J1"/>
    <mergeCell ref="C10:E10"/>
    <mergeCell ref="F10:H10"/>
    <mergeCell ref="A2:H2"/>
    <mergeCell ref="A3:H3"/>
    <mergeCell ref="A6:H6"/>
    <mergeCell ref="A7:H7"/>
    <mergeCell ref="A9:J9"/>
    <mergeCell ref="A5:J5"/>
  </mergeCells>
  <pageMargins left="0.7" right="0.7" top="0.75" bottom="0.75" header="0.3" footer="0.3"/>
  <pageSetup scale="55" orientation="portrait" r:id="rId1"/>
  <headerFooter>
    <oddFooter>&amp;L&amp;"Arial,Regular"Updated March 9, 2018&amp;C&amp;P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8"/>
  <sheetViews>
    <sheetView view="pageBreakPreview" zoomScaleNormal="90" zoomScaleSheetLayoutView="100" workbookViewId="0"/>
  </sheetViews>
  <sheetFormatPr defaultRowHeight="14.4" x14ac:dyDescent="0.55000000000000004"/>
  <cols>
    <col min="1" max="1" width="10.83984375" customWidth="1"/>
    <col min="2" max="2" width="11.26171875" customWidth="1"/>
    <col min="4" max="5" width="11" customWidth="1"/>
    <col min="6" max="6" width="11.578125" customWidth="1"/>
    <col min="7" max="7" width="12.41796875" customWidth="1"/>
    <col min="8" max="8" width="12.68359375" customWidth="1"/>
  </cols>
  <sheetData>
    <row r="1" spans="1:1" ht="15.3" x14ac:dyDescent="0.55000000000000004">
      <c r="A1" s="91" t="str">
        <f>+Cover_Page!A1</f>
        <v>California Department of Managed Health Care</v>
      </c>
    </row>
    <row r="2" spans="1:1" ht="15.3" x14ac:dyDescent="0.55000000000000004">
      <c r="A2" s="91" t="str">
        <f>+Cover_Page!A2</f>
        <v>AB 315 Pharmacy Benefit Management - Pilot Project</v>
      </c>
    </row>
    <row r="3" spans="1:1" ht="15.3" x14ac:dyDescent="0.55000000000000004">
      <c r="A3" s="91" t="str">
        <f>+Cover_Page!A3</f>
        <v>California Health and Safety Code section 1368.6 (Section 1368.6)</v>
      </c>
    </row>
    <row r="4" spans="1:1" ht="15.3" x14ac:dyDescent="0.55000000000000004">
      <c r="A4" s="91" t="str">
        <f>+Cover_Page!B6</f>
        <v>5/1/2020 - 4/30/2021 paid through 5/31/2021</v>
      </c>
    </row>
    <row r="5" spans="1:1" ht="15.3" x14ac:dyDescent="0.55000000000000004">
      <c r="A5" s="91" t="str">
        <f>+Cover_Page!B17</f>
        <v>Commercial</v>
      </c>
    </row>
    <row r="8" spans="1:1" ht="15.3" x14ac:dyDescent="0.55000000000000004">
      <c r="A8" s="157" t="s">
        <v>171</v>
      </c>
    </row>
  </sheetData>
  <pageMargins left="0.7" right="0.7" top="0.75" bottom="0.75" header="0.3" footer="0.3"/>
  <pageSetup orientation="portrait" r:id="rId1"/>
  <headerFooter>
    <oddFooter>&amp;L&amp;"Arial,Regular"&amp;12Version Date: June 26, 2020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7</vt:i4>
      </vt:variant>
    </vt:vector>
  </HeadingPairs>
  <TitlesOfParts>
    <vt:vector size="17" baseType="lpstr">
      <vt:lpstr>Cover_Page</vt:lpstr>
      <vt:lpstr>Owned</vt:lpstr>
      <vt:lpstr>Not_Owned</vt:lpstr>
      <vt:lpstr>Prohibited_Rx</vt:lpstr>
      <vt:lpstr>Name</vt:lpstr>
      <vt:lpstr>ImpactonPremium</vt:lpstr>
      <vt:lpstr>1367.243-bI</vt:lpstr>
      <vt:lpstr>1367.243-bII</vt:lpstr>
      <vt:lpstr>Comments</vt:lpstr>
      <vt:lpstr>Glossary</vt:lpstr>
      <vt:lpstr>'1367.243-bII'!Print_Area</vt:lpstr>
      <vt:lpstr>Comments!Print_Area</vt:lpstr>
      <vt:lpstr>Glossary!Print_Area</vt:lpstr>
      <vt:lpstr>Not_Owned!Print_Area</vt:lpstr>
      <vt:lpstr>Owned!Print_Area</vt:lpstr>
      <vt:lpstr>Prohibited_Rx!Print_Area</vt:lpstr>
      <vt:lpstr>Glossary!Print_Titles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2020-06-26T19:17:18Z</dcterms:created>
  <dcterms:modified xsi:type="dcterms:W3CDTF">2020-06-26T21:54:01Z</dcterms:modified>
</cp:coreProperties>
</file>